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11.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12.xml" ContentType="application/vnd.openxmlformats-officedocument.spreadsheetml.pivotCacheDefinition+xml"/>
  <Override PartName="/xl/slicerCaches/slicerCache1.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ivotTables/pivotTable1.xml" ContentType="application/vnd.openxmlformats-officedocument.spreadsheetml.pivotTable+xml"/>
  <Override PartName="/xl/drawings/drawing2.xml" ContentType="application/vnd.openxmlformats-officedocument.drawing+xml"/>
  <Override PartName="/xl/tables/table5.xml" ContentType="application/vnd.openxmlformats-officedocument.spreadsheetml.table+xml"/>
  <Override PartName="/xl/slicers/slicer1.xml" ContentType="application/vnd.ms-excel.slicer+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customXml/itemProps31.xml" ContentType="application/vnd.openxmlformats-officedocument.customXmlProperties+xml"/>
  <Override PartName="/customXml/itemProps3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166925"/>
  <mc:AlternateContent xmlns:mc="http://schemas.openxmlformats.org/markup-compatibility/2006">
    <mc:Choice Requires="x15">
      <x15ac:absPath xmlns:x15ac="http://schemas.microsoft.com/office/spreadsheetml/2010/11/ac" url="https://undp-my.sharepoint.com/personal/jose_degracia_undp_org/Documents/FUND Windows/2026/CCAC Merca/Final Report/"/>
    </mc:Choice>
  </mc:AlternateContent>
  <xr:revisionPtr revIDLastSave="561" documentId="8_{A9462F6C-9EE7-40B4-B92E-7F21A083FBD2}" xr6:coauthVersionLast="47" xr6:coauthVersionMax="47" xr10:uidLastSave="{1CB2EA90-073A-4E22-B068-AEBC0536A09F}"/>
  <bookViews>
    <workbookView xWindow="-108" yWindow="-108" windowWidth="41496" windowHeight="16776" tabRatio="656" firstSheet="2" activeTab="2" xr2:uid="{7A8D398A-6F31-42AC-880A-D7519C048CE6}"/>
  </bookViews>
  <sheets>
    <sheet name="Please enable macros" sheetId="40" state="veryHidden" r:id="rId1"/>
    <sheet name="Dashboard" sheetId="23" r:id="rId2"/>
    <sheet name="1.Signature page" sheetId="5" r:id="rId3"/>
    <sheet name="2. Narrative" sheetId="25" r:id="rId4"/>
    <sheet name="3. Expenditures" sheetId="27" r:id="rId5"/>
    <sheet name="4. Outputs" sheetId="42" r:id="rId6"/>
    <sheet name="5. Outcomes" sheetId="26" r:id="rId7"/>
    <sheet name="Paste Implementation Plan here" sheetId="41" state="hidden" r:id="rId8"/>
    <sheet name="INT-Pivots" sheetId="39" state="hidden" r:id="rId9"/>
    <sheet name="Indicator validation" sheetId="20" state="veryHidden" r:id="rId10"/>
    <sheet name="Form validation" sheetId="6" state="veryHidden" r:id="rId11"/>
    <sheet name="Import order" sheetId="44" state="veryHidden" r:id="rId12"/>
  </sheets>
  <definedNames>
    <definedName name="Activity_status" localSheetId="5">ActivityStatus[Activity status]</definedName>
    <definedName name="Activity_status" localSheetId="6">ActivityStatus[Activity status]</definedName>
    <definedName name="Activity_status">ActivityStatus[Activity status]</definedName>
    <definedName name="AgreementNumber">OFFSET('INT-Pivots'!#REF!,0,0,COUNTA('INT-Pivots'!#REF!),1)</definedName>
    <definedName name="ExternalData_1" localSheetId="9" hidden="1">'Indicator validation'!#REF!</definedName>
    <definedName name="ExternalData_1" localSheetId="8" hidden="1">'INT-Pivots'!#REF!</definedName>
    <definedName name="ExternalData_2" localSheetId="8" hidden="1">'INT-Pivots'!#REF!</definedName>
    <definedName name="Indicators_detail" localSheetId="3">IndicatorsAll[]</definedName>
    <definedName name="Indicators_detail" localSheetId="5">IndicatorsAll[]</definedName>
    <definedName name="Indicators_detail" localSheetId="6">IndicatorsAll[]</definedName>
    <definedName name="Indicators_detail" localSheetId="1">IndicatorsAll[]</definedName>
    <definedName name="Indicators_detail">IndicatorsAll[]</definedName>
    <definedName name="IndicatorsDetail" localSheetId="3">IndicatorsAll[]</definedName>
    <definedName name="IndicatorsDetail" localSheetId="5">IndicatorsAll[]</definedName>
    <definedName name="IndicatorsDetail" localSheetId="6">IndicatorsAll[]</definedName>
    <definedName name="IndicatorsDetail" localSheetId="1">IndicatorsAll[]</definedName>
    <definedName name="IndicatorsDetail">IndicatorsAll[]</definedName>
    <definedName name="Objective_status">'Form validation'!$F$3:$F$4</definedName>
    <definedName name="Outcome" localSheetId="3">#REF!</definedName>
    <definedName name="Outcome" localSheetId="6">#REF!</definedName>
    <definedName name="Outcome" localSheetId="1">#REF!</definedName>
    <definedName name="Outcome">#REF!</definedName>
    <definedName name="Output" localSheetId="3">#REF!</definedName>
    <definedName name="Output" localSheetId="6">#REF!</definedName>
    <definedName name="Output" localSheetId="1">#REF!</definedName>
    <definedName name="Output">#REF!</definedName>
    <definedName name="Output_status" localSheetId="5">ActivityStatus[Output status]</definedName>
    <definedName name="Output_status" localSheetId="6">ActivityStatus[Output status]</definedName>
    <definedName name="Output_status">ActivityStatus[Output status]</definedName>
    <definedName name="_xlnm.Print_Area" localSheetId="2">'1.Signature page'!$B$1:$D$32</definedName>
    <definedName name="_xlnm.Print_Area" localSheetId="3">'2. Narrative'!$B$1:$AU$76</definedName>
    <definedName name="_xlnm.Print_Area" localSheetId="4">'3. Expenditures'!$B$1:$X$101</definedName>
    <definedName name="_xlnm.Print_Area" localSheetId="1">Dashboard!$B$1:$U$129</definedName>
    <definedName name="Slicer_Agreement_filter">#N/A</definedName>
    <definedName name="test">ActivityStatus[Activity status]</definedName>
    <definedName name="test1">IndicatorsAll[]</definedName>
    <definedName name="test2">IndicatorsAll[]</definedName>
  </definedNames>
  <calcPr calcId="191029"/>
  <pivotCaches>
    <pivotCache cacheId="0" r:id="rId13"/>
    <pivotCache cacheId="1" r:id="rId14"/>
    <pivotCache cacheId="2" r:id="rId15"/>
    <pivotCache cacheId="3" r:id="rId16"/>
    <pivotCache cacheId="4" r:id="rId17"/>
    <pivotCache cacheId="5" r:id="rId18"/>
    <pivotCache cacheId="6" r:id="rId19"/>
    <pivotCache cacheId="7" r:id="rId20"/>
    <pivotCache cacheId="8" r:id="rId21"/>
    <pivotCache cacheId="9" r:id="rId22"/>
    <pivotCache cacheId="10" r:id="rId23"/>
  </pivotCaches>
  <extLst>
    <ext xmlns:x14="http://schemas.microsoft.com/office/spreadsheetml/2009/9/main" uri="{876F7934-8845-4945-9796-88D515C7AA90}">
      <x14:pivotCaches>
        <pivotCache cacheId="11" r:id="rId24"/>
      </x14:pivotCaches>
    </ext>
    <ext xmlns:x14="http://schemas.microsoft.com/office/spreadsheetml/2009/9/main" uri="{BBE1A952-AA13-448e-AADC-164F8A28A991}">
      <x14:slicerCaches>
        <x14:slicerCache r:id="rId2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IPimport_fc3ac23b-7fee-492a-ad6d-73a49bd97159" name="IPimport" connection="Query - IPimport"/>
          <x15:modelTable id="Activities2_c19fbe05-ae62-4dbd-a78c-b5c384dc240b" name="Activities2" connection="Query - Activities2"/>
          <x15:modelTable id="Outputs2_d70ba620-8115-42b9-b850-c25488352962" name="Outputs2" connection="Query - Outputs2"/>
          <x15:modelTable id="Outcomes2_e570c69d-338d-4224-bfe2-f359b5a71b3e" name="Outcomes2" connection="Query - Outcomes2"/>
          <x15:modelTable id="Narrative table_6e17b8c5-67a9-4b45-95ee-ba9ed4586cc0" name="Narrative table" connection="Query - Narrative table"/>
          <x15:modelTable id="Implementers_4aabf31c-e648-4d20-8548-e1ebe35c9327" name="Implementers" connection="Query - Implementers"/>
          <x15:modelTable id="NarrativeReportTable_a5a85268-bbd0-437f-ae80-46775ae3bfa6" name="NarrativeReportTable" connection="Query - NarrativeReportTable"/>
          <x15:modelTable id="Expenditures2_b2c8e2df-f9dd-4d9e-ba97-95c3f2a2f6d6" name="Expenditures2" connection="Query - Expenditures2"/>
          <x15:modelTable id="ToExport_69742403-40c3-406c-9e2b-b98a2d663394" name="ToExport" connection="Query - ToExport"/>
          <x15:modelTable id="ExpenditureReportTable_b90abb30-b4c0-4398-bdc9-c46baff69b38" name="ExpenditureReportTable" connection="Query - ExpenditureReportTable"/>
        </x15:modelTables>
        <x15:modelRelationships>
          <x15:modelRelationship fromTable="Narrative table" fromColumn="Agreement filter" toTable="Implementers" toColumn="Implementer + agreement"/>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27" l="1"/>
  <c r="L7" i="27"/>
  <c r="H39" i="25"/>
  <c r="C3" i="5"/>
  <c r="W108" i="23" l="1"/>
  <c r="W109" i="23"/>
  <c r="W110" i="23"/>
  <c r="W111" i="23"/>
  <c r="W112" i="23"/>
  <c r="W113" i="23"/>
  <c r="W114" i="23"/>
  <c r="W115" i="23"/>
  <c r="W116" i="23"/>
  <c r="W117" i="23"/>
  <c r="W118" i="23"/>
  <c r="W119" i="23"/>
  <c r="W120" i="23"/>
  <c r="W121" i="23"/>
  <c r="W122" i="23"/>
  <c r="W123" i="23"/>
  <c r="W124" i="23"/>
  <c r="W125" i="23"/>
  <c r="W126" i="23"/>
  <c r="W127" i="23"/>
  <c r="W128" i="23"/>
  <c r="W129" i="23"/>
  <c r="W130" i="23"/>
  <c r="W131" i="23"/>
  <c r="W132" i="23"/>
  <c r="W133" i="23"/>
  <c r="W134" i="23"/>
  <c r="W135" i="23"/>
  <c r="W136" i="23"/>
  <c r="W137" i="23"/>
  <c r="W138" i="23"/>
  <c r="W139" i="23"/>
  <c r="W140" i="23"/>
  <c r="W141" i="23"/>
  <c r="W142" i="23"/>
  <c r="W143" i="23"/>
  <c r="W144" i="23"/>
  <c r="W145" i="23"/>
  <c r="W146" i="23"/>
  <c r="W147" i="23"/>
  <c r="W148" i="23"/>
  <c r="W149" i="23"/>
  <c r="W150" i="23"/>
  <c r="W151" i="23"/>
  <c r="N108" i="23"/>
  <c r="N109" i="23"/>
  <c r="N110" i="23"/>
  <c r="N111" i="23"/>
  <c r="N112" i="23"/>
  <c r="N113" i="23"/>
  <c r="N114" i="23"/>
  <c r="N115" i="23"/>
  <c r="N116" i="23"/>
  <c r="N117" i="23"/>
  <c r="N118" i="23"/>
  <c r="N119" i="23"/>
  <c r="N120" i="23"/>
  <c r="N121" i="23"/>
  <c r="N122" i="23"/>
  <c r="N123" i="23"/>
  <c r="N124" i="23"/>
  <c r="N125" i="23"/>
  <c r="N126" i="23"/>
  <c r="N127" i="23"/>
  <c r="N128" i="23"/>
  <c r="N129" i="23"/>
  <c r="N130" i="23"/>
  <c r="N131" i="23"/>
  <c r="N132" i="23"/>
  <c r="N133" i="23"/>
  <c r="N134" i="23"/>
  <c r="N135" i="23"/>
  <c r="N136" i="23"/>
  <c r="N137" i="23"/>
  <c r="N138" i="23"/>
  <c r="N139" i="23"/>
  <c r="N140" i="23"/>
  <c r="N141" i="23"/>
  <c r="N142" i="23"/>
  <c r="N143" i="23"/>
  <c r="N144" i="23"/>
  <c r="N145" i="23"/>
  <c r="N146" i="23"/>
  <c r="N147" i="23"/>
  <c r="N148" i="23"/>
  <c r="N149" i="23"/>
  <c r="N150" i="23"/>
  <c r="N151" i="23"/>
  <c r="N152" i="23"/>
  <c r="N153" i="23"/>
  <c r="N154" i="23"/>
  <c r="N155" i="23"/>
  <c r="N156" i="23"/>
  <c r="N157" i="23"/>
  <c r="N158" i="23"/>
  <c r="N159" i="23"/>
  <c r="N160" i="23"/>
  <c r="N161" i="23"/>
  <c r="N162" i="23"/>
  <c r="N163" i="23"/>
  <c r="N164" i="23"/>
  <c r="N165" i="23"/>
  <c r="N166" i="23"/>
  <c r="N167" i="23"/>
  <c r="N168" i="23"/>
  <c r="N169" i="23"/>
  <c r="N170" i="23"/>
  <c r="N171" i="23"/>
  <c r="M108" i="23"/>
  <c r="M109" i="23"/>
  <c r="M110" i="23"/>
  <c r="M111" i="23"/>
  <c r="M112" i="23"/>
  <c r="M113" i="23"/>
  <c r="M114" i="23"/>
  <c r="M115" i="23"/>
  <c r="M116" i="23"/>
  <c r="M117" i="23"/>
  <c r="M118" i="23"/>
  <c r="M119" i="23"/>
  <c r="M120" i="23"/>
  <c r="M121" i="23"/>
  <c r="M122" i="23"/>
  <c r="M123" i="23"/>
  <c r="M124" i="23"/>
  <c r="M125" i="23"/>
  <c r="M126" i="23"/>
  <c r="M127" i="23"/>
  <c r="M128" i="23"/>
  <c r="M129" i="23"/>
  <c r="M130" i="23"/>
  <c r="M131" i="23"/>
  <c r="M132" i="23"/>
  <c r="M133" i="23"/>
  <c r="M134" i="23"/>
  <c r="M135" i="23"/>
  <c r="M136" i="23"/>
  <c r="M137" i="23"/>
  <c r="M138" i="23"/>
  <c r="M139" i="23"/>
  <c r="M140" i="23"/>
  <c r="M141" i="23"/>
  <c r="M142" i="23"/>
  <c r="M143" i="23"/>
  <c r="M144" i="23"/>
  <c r="M145" i="23"/>
  <c r="M146" i="23"/>
  <c r="M147" i="23"/>
  <c r="M148" i="23"/>
  <c r="M149" i="23"/>
  <c r="M150" i="23"/>
  <c r="M151" i="23"/>
  <c r="M152" i="23"/>
  <c r="M153" i="23"/>
  <c r="M154" i="23"/>
  <c r="M155" i="23"/>
  <c r="M156" i="23"/>
  <c r="M157" i="23"/>
  <c r="M158" i="23"/>
  <c r="M159" i="23"/>
  <c r="M160" i="23"/>
  <c r="M161" i="23"/>
  <c r="M162" i="23"/>
  <c r="M163" i="23"/>
  <c r="M164" i="23"/>
  <c r="M165" i="23"/>
  <c r="M166" i="23"/>
  <c r="M167" i="23"/>
  <c r="M168" i="23"/>
  <c r="M169" i="23"/>
  <c r="M170" i="23"/>
  <c r="M171" i="23"/>
  <c r="M172" i="23"/>
  <c r="M173" i="23"/>
  <c r="O108" i="23"/>
  <c r="O109" i="23"/>
  <c r="O110" i="23"/>
  <c r="O111" i="23"/>
  <c r="O112" i="23"/>
  <c r="O113" i="23"/>
  <c r="O114" i="23"/>
  <c r="O115" i="23"/>
  <c r="O116" i="23"/>
  <c r="O117" i="23"/>
  <c r="O118" i="23"/>
  <c r="O119" i="23"/>
  <c r="O120" i="23"/>
  <c r="O121" i="23"/>
  <c r="O122" i="23"/>
  <c r="O123" i="23"/>
  <c r="O124" i="23"/>
  <c r="O125" i="23"/>
  <c r="O126" i="23"/>
  <c r="O127" i="23"/>
  <c r="O128" i="23"/>
  <c r="O129" i="23"/>
  <c r="O130" i="23"/>
  <c r="O131" i="23"/>
  <c r="O132" i="23"/>
  <c r="O133" i="23"/>
  <c r="O134" i="23"/>
  <c r="O135" i="23"/>
  <c r="O136" i="23"/>
  <c r="O137" i="23"/>
  <c r="O138" i="23"/>
  <c r="O139" i="23"/>
  <c r="O140" i="23"/>
  <c r="O141" i="23"/>
  <c r="O142" i="23"/>
  <c r="O143" i="23"/>
  <c r="O144" i="23"/>
  <c r="O145" i="23"/>
  <c r="O146" i="23"/>
  <c r="O147" i="23"/>
  <c r="O148" i="23"/>
  <c r="O149" i="23"/>
  <c r="O150" i="23"/>
  <c r="O151" i="23"/>
  <c r="O152" i="23"/>
  <c r="O153" i="23"/>
  <c r="O154" i="23"/>
  <c r="O155" i="23"/>
  <c r="O156" i="23"/>
  <c r="O157" i="23"/>
  <c r="O158" i="23"/>
  <c r="O159" i="23"/>
  <c r="O160" i="23"/>
  <c r="O161" i="23"/>
  <c r="O162" i="23"/>
  <c r="O163" i="23"/>
  <c r="O164" i="23"/>
  <c r="O165" i="23"/>
  <c r="O166" i="23"/>
  <c r="O167" i="23"/>
  <c r="O168" i="23"/>
  <c r="O169" i="23"/>
  <c r="O170" i="23"/>
  <c r="O171" i="23"/>
  <c r="O172" i="23"/>
  <c r="O173" i="23"/>
  <c r="O174" i="23"/>
  <c r="O175" i="23"/>
  <c r="O176" i="23"/>
  <c r="O177" i="23"/>
  <c r="O178" i="23"/>
  <c r="O179" i="23"/>
  <c r="O180" i="23"/>
  <c r="O181" i="23"/>
  <c r="O182" i="23"/>
  <c r="O183" i="23"/>
  <c r="O184" i="23"/>
  <c r="O185" i="23"/>
  <c r="O186" i="23"/>
  <c r="O187" i="23"/>
  <c r="O188" i="23"/>
  <c r="O189" i="23"/>
  <c r="O190" i="23"/>
  <c r="O191" i="23"/>
  <c r="O192" i="23"/>
  <c r="O193" i="23"/>
  <c r="O194" i="23"/>
  <c r="O195" i="23"/>
  <c r="O196" i="23"/>
  <c r="Q108" i="23"/>
  <c r="R108" i="23"/>
  <c r="S108" i="23"/>
  <c r="T108" i="23"/>
  <c r="U108" i="23"/>
  <c r="Q109" i="23"/>
  <c r="R109" i="23"/>
  <c r="S109" i="23"/>
  <c r="T109" i="23"/>
  <c r="U109" i="23"/>
  <c r="Q110" i="23"/>
  <c r="R110" i="23"/>
  <c r="S110" i="23"/>
  <c r="T110" i="23"/>
  <c r="U110" i="23"/>
  <c r="Q111" i="23"/>
  <c r="R111" i="23"/>
  <c r="S111" i="23"/>
  <c r="T111" i="23"/>
  <c r="U111" i="23"/>
  <c r="Q112" i="23"/>
  <c r="R112" i="23"/>
  <c r="S112" i="23"/>
  <c r="T112" i="23"/>
  <c r="U112" i="23"/>
  <c r="Q113" i="23"/>
  <c r="R113" i="23"/>
  <c r="S113" i="23"/>
  <c r="T113" i="23"/>
  <c r="U113" i="23"/>
  <c r="Q114" i="23"/>
  <c r="R114" i="23"/>
  <c r="S114" i="23"/>
  <c r="T114" i="23"/>
  <c r="U114" i="23"/>
  <c r="Q115" i="23"/>
  <c r="R115" i="23"/>
  <c r="S115" i="23"/>
  <c r="T115" i="23"/>
  <c r="U115" i="23"/>
  <c r="Q116" i="23"/>
  <c r="R116" i="23"/>
  <c r="S116" i="23"/>
  <c r="T116" i="23"/>
  <c r="U116" i="23"/>
  <c r="Q117" i="23"/>
  <c r="R117" i="23"/>
  <c r="S117" i="23"/>
  <c r="T117" i="23"/>
  <c r="U117" i="23"/>
  <c r="Q118" i="23"/>
  <c r="R118" i="23"/>
  <c r="S118" i="23"/>
  <c r="T118" i="23"/>
  <c r="U118" i="23"/>
  <c r="Q119" i="23"/>
  <c r="R119" i="23"/>
  <c r="S119" i="23"/>
  <c r="T119" i="23"/>
  <c r="U119" i="23"/>
  <c r="Q120" i="23"/>
  <c r="R120" i="23"/>
  <c r="S120" i="23"/>
  <c r="T120" i="23"/>
  <c r="U120" i="23"/>
  <c r="Q121" i="23"/>
  <c r="R121" i="23"/>
  <c r="S121" i="23"/>
  <c r="T121" i="23"/>
  <c r="U121" i="23"/>
  <c r="Q122" i="23"/>
  <c r="R122" i="23"/>
  <c r="S122" i="23"/>
  <c r="T122" i="23"/>
  <c r="U122" i="23"/>
  <c r="Q123" i="23"/>
  <c r="R123" i="23"/>
  <c r="S123" i="23"/>
  <c r="T123" i="23"/>
  <c r="U123" i="23"/>
  <c r="Q124" i="23"/>
  <c r="R124" i="23"/>
  <c r="S124" i="23"/>
  <c r="T124" i="23"/>
  <c r="U124" i="23"/>
  <c r="Q125" i="23"/>
  <c r="R125" i="23"/>
  <c r="S125" i="23"/>
  <c r="T125" i="23"/>
  <c r="U125" i="23"/>
  <c r="Q126" i="23"/>
  <c r="R126" i="23"/>
  <c r="S126" i="23"/>
  <c r="T126" i="23"/>
  <c r="U126" i="23"/>
  <c r="Q127" i="23"/>
  <c r="R127" i="23"/>
  <c r="S127" i="23"/>
  <c r="T127" i="23"/>
  <c r="U127" i="23"/>
  <c r="Q128" i="23"/>
  <c r="R128" i="23"/>
  <c r="S128" i="23"/>
  <c r="T128" i="23"/>
  <c r="U128" i="23"/>
  <c r="Q129" i="23"/>
  <c r="R129" i="23"/>
  <c r="S129" i="23"/>
  <c r="T129" i="23"/>
  <c r="U129" i="23"/>
  <c r="Q130" i="23"/>
  <c r="R130" i="23"/>
  <c r="S130" i="23"/>
  <c r="T130" i="23"/>
  <c r="U130" i="23"/>
  <c r="Q131" i="23"/>
  <c r="R131" i="23"/>
  <c r="S131" i="23"/>
  <c r="T131" i="23"/>
  <c r="U131" i="23"/>
  <c r="Q132" i="23"/>
  <c r="R132" i="23"/>
  <c r="S132" i="23"/>
  <c r="T132" i="23"/>
  <c r="U132" i="23"/>
  <c r="Q133" i="23"/>
  <c r="R133" i="23"/>
  <c r="S133" i="23"/>
  <c r="T133" i="23"/>
  <c r="U133" i="23"/>
  <c r="Q134" i="23"/>
  <c r="R134" i="23"/>
  <c r="S134" i="23"/>
  <c r="T134" i="23"/>
  <c r="U134" i="23"/>
  <c r="Q135" i="23"/>
  <c r="R135" i="23"/>
  <c r="S135" i="23"/>
  <c r="T135" i="23"/>
  <c r="U135" i="23"/>
  <c r="Q136" i="23"/>
  <c r="R136" i="23"/>
  <c r="S136" i="23"/>
  <c r="T136" i="23"/>
  <c r="U136" i="23"/>
  <c r="Q137" i="23"/>
  <c r="R137" i="23"/>
  <c r="S137" i="23"/>
  <c r="T137" i="23"/>
  <c r="U137" i="23"/>
  <c r="Q138" i="23"/>
  <c r="R138" i="23"/>
  <c r="S138" i="23"/>
  <c r="T138" i="23"/>
  <c r="U138" i="23"/>
  <c r="Q139" i="23"/>
  <c r="R139" i="23"/>
  <c r="S139" i="23"/>
  <c r="T139" i="23"/>
  <c r="U139" i="23"/>
  <c r="Q140" i="23"/>
  <c r="R140" i="23"/>
  <c r="S140" i="23"/>
  <c r="T140" i="23"/>
  <c r="U140" i="23"/>
  <c r="Q141" i="23"/>
  <c r="R141" i="23"/>
  <c r="S141" i="23"/>
  <c r="T141" i="23"/>
  <c r="U141" i="23"/>
  <c r="Q142" i="23"/>
  <c r="R142" i="23"/>
  <c r="S142" i="23"/>
  <c r="T142" i="23"/>
  <c r="U142" i="23"/>
  <c r="Q143" i="23"/>
  <c r="R143" i="23"/>
  <c r="S143" i="23"/>
  <c r="T143" i="23"/>
  <c r="U143" i="23"/>
  <c r="Q144" i="23"/>
  <c r="R144" i="23"/>
  <c r="S144" i="23"/>
  <c r="T144" i="23"/>
  <c r="U144" i="23"/>
  <c r="Q145" i="23"/>
  <c r="R145" i="23"/>
  <c r="S145" i="23"/>
  <c r="T145" i="23"/>
  <c r="U145" i="23"/>
  <c r="Q146" i="23"/>
  <c r="R146" i="23"/>
  <c r="S146" i="23"/>
  <c r="T146" i="23"/>
  <c r="U146" i="23"/>
  <c r="Q147" i="23"/>
  <c r="R147" i="23"/>
  <c r="S147" i="23"/>
  <c r="T147" i="23"/>
  <c r="U147" i="23"/>
  <c r="Q148" i="23"/>
  <c r="R148" i="23"/>
  <c r="S148" i="23"/>
  <c r="T148" i="23"/>
  <c r="U148" i="23"/>
  <c r="Q149" i="23"/>
  <c r="R149" i="23"/>
  <c r="S149" i="23"/>
  <c r="T149" i="23"/>
  <c r="U149" i="23"/>
  <c r="Q150" i="23"/>
  <c r="R150" i="23"/>
  <c r="S150" i="23"/>
  <c r="T150" i="23"/>
  <c r="U150" i="23"/>
  <c r="Q151" i="23"/>
  <c r="R151" i="23"/>
  <c r="S151" i="23"/>
  <c r="T151" i="23"/>
  <c r="U151" i="23"/>
  <c r="Q152" i="23"/>
  <c r="R152" i="23"/>
  <c r="S152" i="23"/>
  <c r="T152" i="23"/>
  <c r="U152" i="23"/>
  <c r="Q153" i="23"/>
  <c r="R153" i="23"/>
  <c r="S153" i="23"/>
  <c r="T153" i="23"/>
  <c r="U153" i="23"/>
  <c r="Q154" i="23"/>
  <c r="R154" i="23"/>
  <c r="S154" i="23"/>
  <c r="T154" i="23"/>
  <c r="U154" i="23"/>
  <c r="Q155" i="23"/>
  <c r="R155" i="23"/>
  <c r="S155" i="23"/>
  <c r="T155" i="23"/>
  <c r="U155" i="23"/>
  <c r="Q156" i="23"/>
  <c r="R156" i="23"/>
  <c r="S156" i="23"/>
  <c r="T156" i="23"/>
  <c r="U156" i="23"/>
  <c r="Q157" i="23"/>
  <c r="R157" i="23"/>
  <c r="S157" i="23"/>
  <c r="T157" i="23"/>
  <c r="U157" i="23"/>
  <c r="Q158" i="23"/>
  <c r="R158" i="23"/>
  <c r="S158" i="23"/>
  <c r="T158" i="23"/>
  <c r="U158" i="23"/>
  <c r="Q159" i="23"/>
  <c r="R159" i="23"/>
  <c r="S159" i="23"/>
  <c r="T159" i="23"/>
  <c r="U159" i="23"/>
  <c r="Q160" i="23"/>
  <c r="R160" i="23"/>
  <c r="S160" i="23"/>
  <c r="T160" i="23"/>
  <c r="U160" i="23"/>
  <c r="Q161" i="23"/>
  <c r="R161" i="23"/>
  <c r="S161" i="23"/>
  <c r="T161" i="23"/>
  <c r="U161" i="23"/>
  <c r="Q162" i="23"/>
  <c r="R162" i="23"/>
  <c r="S162" i="23"/>
  <c r="T162" i="23"/>
  <c r="U162" i="23"/>
  <c r="Q163" i="23"/>
  <c r="R163" i="23"/>
  <c r="S163" i="23"/>
  <c r="T163" i="23"/>
  <c r="U163" i="23"/>
  <c r="Q164" i="23"/>
  <c r="R164" i="23"/>
  <c r="S164" i="23"/>
  <c r="T164" i="23"/>
  <c r="U164" i="23"/>
  <c r="Q165" i="23"/>
  <c r="R165" i="23"/>
  <c r="S165" i="23"/>
  <c r="T165" i="23"/>
  <c r="U165" i="23"/>
  <c r="Q166" i="23"/>
  <c r="R166" i="23"/>
  <c r="S166" i="23"/>
  <c r="T166" i="23"/>
  <c r="U166" i="23"/>
  <c r="Q167" i="23"/>
  <c r="R167" i="23"/>
  <c r="S167" i="23"/>
  <c r="T167" i="23"/>
  <c r="U167" i="23"/>
  <c r="Q168" i="23"/>
  <c r="R168" i="23"/>
  <c r="S168" i="23"/>
  <c r="T168" i="23"/>
  <c r="U168" i="23"/>
  <c r="Q169" i="23"/>
  <c r="R169" i="23"/>
  <c r="S169" i="23"/>
  <c r="T169" i="23"/>
  <c r="U169" i="23"/>
  <c r="Q170" i="23"/>
  <c r="R170" i="23"/>
  <c r="S170" i="23"/>
  <c r="T170" i="23"/>
  <c r="U170" i="23"/>
  <c r="Q171" i="23"/>
  <c r="R171" i="23"/>
  <c r="S171" i="23"/>
  <c r="T171" i="23"/>
  <c r="U171" i="23"/>
  <c r="Q172" i="23"/>
  <c r="R172" i="23"/>
  <c r="S172" i="23"/>
  <c r="T172" i="23"/>
  <c r="U172" i="23"/>
  <c r="Q173" i="23"/>
  <c r="R173" i="23"/>
  <c r="S173" i="23"/>
  <c r="T173" i="23"/>
  <c r="U173" i="23"/>
  <c r="Q174" i="23"/>
  <c r="R174" i="23"/>
  <c r="S174" i="23"/>
  <c r="T174" i="23"/>
  <c r="U174" i="23"/>
  <c r="Q175" i="23"/>
  <c r="R175" i="23"/>
  <c r="S175" i="23"/>
  <c r="T175" i="23"/>
  <c r="U175" i="23"/>
  <c r="Q176" i="23"/>
  <c r="R176" i="23"/>
  <c r="S176" i="23"/>
  <c r="T176" i="23"/>
  <c r="U176" i="23"/>
  <c r="Q177" i="23"/>
  <c r="R177" i="23"/>
  <c r="S177" i="23"/>
  <c r="T177" i="23"/>
  <c r="U177" i="23"/>
  <c r="Q178" i="23"/>
  <c r="R178" i="23"/>
  <c r="S178" i="23"/>
  <c r="T178" i="23"/>
  <c r="U178" i="23"/>
  <c r="Q179" i="23"/>
  <c r="R179" i="23"/>
  <c r="S179" i="23"/>
  <c r="T179" i="23"/>
  <c r="U179" i="23"/>
  <c r="Q180" i="23"/>
  <c r="R180" i="23"/>
  <c r="S180" i="23"/>
  <c r="T180" i="23"/>
  <c r="U180" i="23"/>
  <c r="Q181" i="23"/>
  <c r="R181" i="23"/>
  <c r="S181" i="23"/>
  <c r="T181" i="23"/>
  <c r="U181" i="23"/>
  <c r="Q182" i="23"/>
  <c r="R182" i="23"/>
  <c r="S182" i="23"/>
  <c r="T182" i="23"/>
  <c r="U182" i="23"/>
  <c r="Q183" i="23"/>
  <c r="R183" i="23"/>
  <c r="S183" i="23"/>
  <c r="T183" i="23"/>
  <c r="U183" i="23"/>
  <c r="Q184" i="23"/>
  <c r="R184" i="23"/>
  <c r="S184" i="23"/>
  <c r="T184" i="23"/>
  <c r="U184" i="23"/>
  <c r="Q185" i="23"/>
  <c r="R185" i="23"/>
  <c r="S185" i="23"/>
  <c r="T185" i="23"/>
  <c r="U185" i="23"/>
  <c r="Q186" i="23"/>
  <c r="R186" i="23"/>
  <c r="S186" i="23"/>
  <c r="T186" i="23"/>
  <c r="U186" i="23"/>
  <c r="Q187" i="23"/>
  <c r="R187" i="23"/>
  <c r="S187" i="23"/>
  <c r="T187" i="23"/>
  <c r="U187" i="23"/>
  <c r="Q188" i="23"/>
  <c r="R188" i="23"/>
  <c r="S188" i="23"/>
  <c r="T188" i="23"/>
  <c r="U188" i="23"/>
  <c r="Q189" i="23"/>
  <c r="R189" i="23"/>
  <c r="S189" i="23"/>
  <c r="T189" i="23"/>
  <c r="U189" i="23"/>
  <c r="Q190" i="23"/>
  <c r="R190" i="23"/>
  <c r="S190" i="23"/>
  <c r="T190" i="23"/>
  <c r="U190" i="23"/>
  <c r="Q191" i="23"/>
  <c r="R191" i="23"/>
  <c r="S191" i="23"/>
  <c r="T191" i="23"/>
  <c r="U191" i="23"/>
  <c r="Q192" i="23"/>
  <c r="R192" i="23"/>
  <c r="S192" i="23"/>
  <c r="T192" i="23"/>
  <c r="U192" i="23"/>
  <c r="Q193" i="23"/>
  <c r="R193" i="23"/>
  <c r="S193" i="23"/>
  <c r="T193" i="23"/>
  <c r="U193" i="23"/>
  <c r="Q194" i="23"/>
  <c r="R194" i="23"/>
  <c r="S194" i="23"/>
  <c r="T194" i="23"/>
  <c r="U194" i="23"/>
  <c r="Q195" i="23"/>
  <c r="R195" i="23"/>
  <c r="S195" i="23"/>
  <c r="T195" i="23"/>
  <c r="U195" i="23"/>
  <c r="Q196" i="23"/>
  <c r="R196" i="23"/>
  <c r="S196" i="23"/>
  <c r="T196" i="23"/>
  <c r="U196" i="23"/>
  <c r="Q197" i="23"/>
  <c r="R197" i="23"/>
  <c r="S197" i="23"/>
  <c r="T197" i="23"/>
  <c r="U197" i="23"/>
  <c r="Q10" i="23"/>
  <c r="R10" i="23"/>
  <c r="S10" i="23"/>
  <c r="T10" i="23"/>
  <c r="U10" i="23"/>
  <c r="B2" i="25"/>
  <c r="E6" i="27"/>
  <c r="E7" i="27"/>
  <c r="E8" i="27"/>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W40" i="27" s="1"/>
  <c r="X40" i="27" s="1"/>
  <c r="E41" i="27"/>
  <c r="E42" i="27"/>
  <c r="W42" i="27" s="1"/>
  <c r="X42" i="27" s="1"/>
  <c r="E43" i="27"/>
  <c r="E44" i="27"/>
  <c r="W44" i="27" s="1"/>
  <c r="X44" i="27" s="1"/>
  <c r="E45" i="27"/>
  <c r="E46" i="27"/>
  <c r="E47" i="27"/>
  <c r="E48" i="27"/>
  <c r="E49" i="27"/>
  <c r="E50" i="27"/>
  <c r="E51" i="27"/>
  <c r="E52" i="27"/>
  <c r="W52" i="27" s="1"/>
  <c r="X52" i="27" s="1"/>
  <c r="E53" i="27"/>
  <c r="E54" i="27"/>
  <c r="E55" i="27"/>
  <c r="E56" i="27"/>
  <c r="E57" i="27"/>
  <c r="E58" i="27"/>
  <c r="E59" i="27"/>
  <c r="E60" i="27"/>
  <c r="E61" i="27"/>
  <c r="E62" i="27"/>
  <c r="W62" i="27" s="1"/>
  <c r="X62" i="27" s="1"/>
  <c r="E63" i="27"/>
  <c r="W63" i="27" s="1"/>
  <c r="X63" i="27" s="1"/>
  <c r="E64" i="27"/>
  <c r="W64" i="27" s="1"/>
  <c r="X64" i="27" s="1"/>
  <c r="E65" i="27"/>
  <c r="W65" i="27" s="1"/>
  <c r="X65" i="27" s="1"/>
  <c r="E66" i="27"/>
  <c r="W66" i="27" s="1"/>
  <c r="X66" i="27" s="1"/>
  <c r="E67" i="27"/>
  <c r="W67" i="27" s="1"/>
  <c r="X67" i="27" s="1"/>
  <c r="E68" i="27"/>
  <c r="W68" i="27" s="1"/>
  <c r="X68" i="27" s="1"/>
  <c r="E69" i="27"/>
  <c r="W69" i="27" s="1"/>
  <c r="X69" i="27" s="1"/>
  <c r="E70" i="27"/>
  <c r="W70" i="27" s="1"/>
  <c r="X70" i="27" s="1"/>
  <c r="E71" i="27"/>
  <c r="W71" i="27" s="1"/>
  <c r="X71" i="27" s="1"/>
  <c r="E72" i="27"/>
  <c r="W72" i="27" s="1"/>
  <c r="X72" i="27" s="1"/>
  <c r="E73" i="27"/>
  <c r="W73" i="27" s="1"/>
  <c r="X73" i="27" s="1"/>
  <c r="E74" i="27"/>
  <c r="W74" i="27" s="1"/>
  <c r="X74" i="27" s="1"/>
  <c r="E75" i="27"/>
  <c r="W75" i="27" s="1"/>
  <c r="X75" i="27" s="1"/>
  <c r="E76" i="27"/>
  <c r="W76" i="27" s="1"/>
  <c r="X76" i="27" s="1"/>
  <c r="E77" i="27"/>
  <c r="W77" i="27" s="1"/>
  <c r="X77" i="27" s="1"/>
  <c r="E78" i="27"/>
  <c r="W78" i="27" s="1"/>
  <c r="X78" i="27" s="1"/>
  <c r="E79" i="27"/>
  <c r="W79" i="27" s="1"/>
  <c r="X79" i="27" s="1"/>
  <c r="E80" i="27"/>
  <c r="W80" i="27" s="1"/>
  <c r="X80" i="27" s="1"/>
  <c r="E81" i="27"/>
  <c r="W81" i="27" s="1"/>
  <c r="X81" i="27" s="1"/>
  <c r="E82" i="27"/>
  <c r="W82" i="27" s="1"/>
  <c r="X82" i="27" s="1"/>
  <c r="E83" i="27"/>
  <c r="W83" i="27" s="1"/>
  <c r="X83" i="27" s="1"/>
  <c r="E84" i="27"/>
  <c r="W84" i="27" s="1"/>
  <c r="X84" i="27" s="1"/>
  <c r="E85" i="27"/>
  <c r="W85" i="27" s="1"/>
  <c r="X85" i="27" s="1"/>
  <c r="E86" i="27"/>
  <c r="W86" i="27" s="1"/>
  <c r="X86" i="27" s="1"/>
  <c r="E87" i="27"/>
  <c r="W87" i="27" s="1"/>
  <c r="X87" i="27" s="1"/>
  <c r="E88" i="27"/>
  <c r="W88" i="27" s="1"/>
  <c r="X88" i="27" s="1"/>
  <c r="E89" i="27"/>
  <c r="W89" i="27" s="1"/>
  <c r="X89" i="27" s="1"/>
  <c r="E90" i="27"/>
  <c r="W90" i="27" s="1"/>
  <c r="X90" i="27" s="1"/>
  <c r="E91" i="27"/>
  <c r="W91" i="27" s="1"/>
  <c r="X91" i="27" s="1"/>
  <c r="E92" i="27"/>
  <c r="W92" i="27" s="1"/>
  <c r="X92" i="27" s="1"/>
  <c r="E93" i="27"/>
  <c r="W93" i="27" s="1"/>
  <c r="X93" i="27" s="1"/>
  <c r="E94" i="27"/>
  <c r="W94" i="27" s="1"/>
  <c r="X94" i="27" s="1"/>
  <c r="E95" i="27"/>
  <c r="W95" i="27" s="1"/>
  <c r="X95" i="27" s="1"/>
  <c r="E96" i="27"/>
  <c r="W96" i="27" s="1"/>
  <c r="X96" i="27" s="1"/>
  <c r="E97" i="27"/>
  <c r="W97" i="27" s="1"/>
  <c r="X97" i="27" s="1"/>
  <c r="E98" i="27"/>
  <c r="W98" i="27" s="1"/>
  <c r="X98" i="27" s="1"/>
  <c r="E99" i="27"/>
  <c r="W99" i="27" s="1"/>
  <c r="X99" i="27" s="1"/>
  <c r="E100" i="27"/>
  <c r="W100" i="27" s="1"/>
  <c r="X100" i="27" s="1"/>
  <c r="N172" i="23"/>
  <c r="N173" i="23"/>
  <c r="M174" i="23"/>
  <c r="N174" i="23"/>
  <c r="M175" i="23"/>
  <c r="N175" i="23"/>
  <c r="M176" i="23"/>
  <c r="N176" i="23"/>
  <c r="M177" i="23"/>
  <c r="N177" i="23"/>
  <c r="M178" i="23"/>
  <c r="N178" i="23"/>
  <c r="M179" i="23"/>
  <c r="N179" i="23"/>
  <c r="M180" i="23"/>
  <c r="N180" i="23"/>
  <c r="M181" i="23"/>
  <c r="N181" i="23"/>
  <c r="M182" i="23"/>
  <c r="N182" i="23"/>
  <c r="M183" i="23"/>
  <c r="N183" i="23"/>
  <c r="M184" i="23"/>
  <c r="N184" i="23"/>
  <c r="M185" i="23"/>
  <c r="N185" i="23"/>
  <c r="M186" i="23"/>
  <c r="N186" i="23"/>
  <c r="M187" i="23"/>
  <c r="N187" i="23"/>
  <c r="M188" i="23"/>
  <c r="N188" i="23"/>
  <c r="M189" i="23"/>
  <c r="N189" i="23"/>
  <c r="M190" i="23"/>
  <c r="N190" i="23"/>
  <c r="M191" i="23"/>
  <c r="N191" i="23"/>
  <c r="M192" i="23"/>
  <c r="N192" i="23"/>
  <c r="M193" i="23"/>
  <c r="N193" i="23"/>
  <c r="M194" i="23"/>
  <c r="N194" i="23"/>
  <c r="M195" i="23"/>
  <c r="N195" i="23"/>
  <c r="M196" i="23"/>
  <c r="N196" i="23"/>
  <c r="M197" i="23"/>
  <c r="N197" i="23"/>
  <c r="M198" i="23"/>
  <c r="N198" i="23"/>
  <c r="M199" i="23"/>
  <c r="N199" i="23"/>
  <c r="M200" i="23"/>
  <c r="N200" i="23"/>
  <c r="M201" i="23"/>
  <c r="N201" i="23"/>
  <c r="M202" i="23"/>
  <c r="N202" i="23"/>
  <c r="M203" i="23"/>
  <c r="N203" i="23"/>
  <c r="M204" i="23"/>
  <c r="N204" i="23"/>
  <c r="M205" i="23"/>
  <c r="N205" i="23"/>
  <c r="M206" i="23"/>
  <c r="N206" i="23"/>
  <c r="M207" i="23"/>
  <c r="N207" i="23"/>
  <c r="M208" i="23"/>
  <c r="N208" i="23"/>
  <c r="M209" i="23"/>
  <c r="N209" i="23"/>
  <c r="M210" i="23"/>
  <c r="N210" i="23"/>
  <c r="O197" i="23"/>
  <c r="O198" i="23"/>
  <c r="O199" i="23"/>
  <c r="O200" i="23"/>
  <c r="O201" i="23"/>
  <c r="O202" i="23"/>
  <c r="O203" i="23"/>
  <c r="O204" i="23"/>
  <c r="O205" i="23"/>
  <c r="O206" i="23"/>
  <c r="O207" i="23"/>
  <c r="O208" i="23"/>
  <c r="O209" i="23"/>
  <c r="O210" i="23"/>
  <c r="Q198" i="23"/>
  <c r="R198" i="23"/>
  <c r="S198" i="23"/>
  <c r="T198" i="23"/>
  <c r="U198" i="23"/>
  <c r="Q199" i="23"/>
  <c r="R199" i="23"/>
  <c r="S199" i="23"/>
  <c r="T199" i="23"/>
  <c r="U199" i="23"/>
  <c r="Q200" i="23"/>
  <c r="R200" i="23"/>
  <c r="S200" i="23"/>
  <c r="T200" i="23"/>
  <c r="U200" i="23"/>
  <c r="Q201" i="23"/>
  <c r="R201" i="23"/>
  <c r="S201" i="23"/>
  <c r="T201" i="23"/>
  <c r="U201" i="23"/>
  <c r="Q202" i="23"/>
  <c r="R202" i="23"/>
  <c r="S202" i="23"/>
  <c r="T202" i="23"/>
  <c r="U202" i="23"/>
  <c r="Q203" i="23"/>
  <c r="R203" i="23"/>
  <c r="S203" i="23"/>
  <c r="T203" i="23"/>
  <c r="U203" i="23"/>
  <c r="Q204" i="23"/>
  <c r="R204" i="23"/>
  <c r="S204" i="23"/>
  <c r="T204" i="23"/>
  <c r="U204" i="23"/>
  <c r="Q205" i="23"/>
  <c r="R205" i="23"/>
  <c r="S205" i="23"/>
  <c r="T205" i="23"/>
  <c r="U205" i="23"/>
  <c r="Q206" i="23"/>
  <c r="R206" i="23"/>
  <c r="S206" i="23"/>
  <c r="T206" i="23"/>
  <c r="U206" i="23"/>
  <c r="Q207" i="23"/>
  <c r="R207" i="23"/>
  <c r="S207" i="23"/>
  <c r="T207" i="23"/>
  <c r="U207" i="23"/>
  <c r="Q208" i="23"/>
  <c r="R208" i="23"/>
  <c r="S208" i="23"/>
  <c r="T208" i="23"/>
  <c r="U208" i="23"/>
  <c r="Q209" i="23"/>
  <c r="R209" i="23"/>
  <c r="S209" i="23"/>
  <c r="T209" i="23"/>
  <c r="U209" i="23"/>
  <c r="Q210" i="23"/>
  <c r="R210" i="23"/>
  <c r="S210" i="23"/>
  <c r="T210" i="23"/>
  <c r="U210" i="23"/>
  <c r="Q211" i="23"/>
  <c r="R211" i="23"/>
  <c r="S211" i="23"/>
  <c r="T211" i="23"/>
  <c r="U211" i="23"/>
  <c r="Q212" i="23"/>
  <c r="R212" i="23"/>
  <c r="S212" i="23"/>
  <c r="T212" i="23"/>
  <c r="U212" i="23"/>
  <c r="Q213" i="23"/>
  <c r="R213" i="23"/>
  <c r="S213" i="23"/>
  <c r="T213" i="23"/>
  <c r="U213" i="23"/>
  <c r="Q214" i="23"/>
  <c r="R214" i="23"/>
  <c r="S214" i="23"/>
  <c r="T214" i="23"/>
  <c r="U214" i="23"/>
  <c r="Q215" i="23"/>
  <c r="R215" i="23"/>
  <c r="S215" i="23"/>
  <c r="T215" i="23"/>
  <c r="U215" i="23"/>
  <c r="Q216" i="23"/>
  <c r="R216" i="23"/>
  <c r="S216" i="23"/>
  <c r="T216" i="23"/>
  <c r="U216" i="23"/>
  <c r="Q217" i="23"/>
  <c r="R217" i="23"/>
  <c r="S217" i="23"/>
  <c r="T217" i="23"/>
  <c r="U217" i="23"/>
  <c r="Q218" i="23"/>
  <c r="R218" i="23"/>
  <c r="S218" i="23"/>
  <c r="T218" i="23"/>
  <c r="U218" i="23"/>
  <c r="Q219" i="23"/>
  <c r="R219" i="23"/>
  <c r="S219" i="23"/>
  <c r="T219" i="23"/>
  <c r="U219" i="23"/>
  <c r="Q220" i="23"/>
  <c r="R220" i="23"/>
  <c r="S220" i="23"/>
  <c r="T220" i="23"/>
  <c r="U220" i="23"/>
  <c r="Q221" i="23"/>
  <c r="R221" i="23"/>
  <c r="S221" i="23"/>
  <c r="T221" i="23"/>
  <c r="U221" i="23"/>
  <c r="Q222" i="23"/>
  <c r="R222" i="23"/>
  <c r="S222" i="23"/>
  <c r="T222" i="23"/>
  <c r="U222" i="23"/>
  <c r="Q223" i="23"/>
  <c r="R223" i="23"/>
  <c r="S223" i="23"/>
  <c r="T223" i="23"/>
  <c r="U223" i="23"/>
  <c r="Q224" i="23"/>
  <c r="R224" i="23"/>
  <c r="S224" i="23"/>
  <c r="T224" i="23"/>
  <c r="U224" i="23"/>
  <c r="Q225" i="23"/>
  <c r="R225" i="23"/>
  <c r="S225" i="23"/>
  <c r="T225" i="23"/>
  <c r="U225" i="23"/>
  <c r="Q226" i="23"/>
  <c r="R226" i="23"/>
  <c r="S226" i="23"/>
  <c r="T226" i="23"/>
  <c r="U226" i="23"/>
  <c r="Q227" i="23"/>
  <c r="R227" i="23"/>
  <c r="S227" i="23"/>
  <c r="T227" i="23"/>
  <c r="U227" i="23"/>
  <c r="Q228" i="23"/>
  <c r="R228" i="23"/>
  <c r="S228" i="23"/>
  <c r="T228" i="23"/>
  <c r="U228" i="23"/>
  <c r="Q229" i="23"/>
  <c r="R229" i="23"/>
  <c r="S229" i="23"/>
  <c r="T229" i="23"/>
  <c r="U229" i="23"/>
  <c r="Q230" i="23"/>
  <c r="R230" i="23"/>
  <c r="S230" i="23"/>
  <c r="T230" i="23"/>
  <c r="U230" i="23"/>
  <c r="Q231" i="23"/>
  <c r="R231" i="23"/>
  <c r="S231" i="23"/>
  <c r="T231" i="23"/>
  <c r="U231" i="23"/>
  <c r="Q232" i="23"/>
  <c r="R232" i="23"/>
  <c r="S232" i="23"/>
  <c r="T232" i="23"/>
  <c r="U232" i="23"/>
  <c r="Q233" i="23"/>
  <c r="R233" i="23"/>
  <c r="S233" i="23"/>
  <c r="T233" i="23"/>
  <c r="U233" i="23"/>
  <c r="Q234" i="23"/>
  <c r="R234" i="23"/>
  <c r="S234" i="23"/>
  <c r="T234" i="23"/>
  <c r="U234" i="23"/>
  <c r="Q235" i="23"/>
  <c r="R235" i="23"/>
  <c r="S235" i="23"/>
  <c r="T235" i="23"/>
  <c r="U235" i="23"/>
  <c r="Q236" i="23"/>
  <c r="R236" i="23"/>
  <c r="S236" i="23"/>
  <c r="T236" i="23"/>
  <c r="U236" i="23"/>
  <c r="B11" i="23"/>
  <c r="D11" i="23"/>
  <c r="E11" i="23"/>
  <c r="F11" i="23"/>
  <c r="G11" i="23"/>
  <c r="H11" i="23"/>
  <c r="B12" i="23"/>
  <c r="D12" i="23"/>
  <c r="E12" i="23"/>
  <c r="F12" i="23"/>
  <c r="G12" i="23"/>
  <c r="H12" i="23"/>
  <c r="B13" i="23"/>
  <c r="D13" i="23"/>
  <c r="E13" i="23"/>
  <c r="F13" i="23"/>
  <c r="G13" i="23"/>
  <c r="H13" i="23"/>
  <c r="B14" i="23"/>
  <c r="D14" i="23"/>
  <c r="E14" i="23"/>
  <c r="F14" i="23"/>
  <c r="G14" i="23"/>
  <c r="H14" i="23"/>
  <c r="B15" i="23"/>
  <c r="D15" i="23"/>
  <c r="E15" i="23"/>
  <c r="F15" i="23"/>
  <c r="G15" i="23"/>
  <c r="H15" i="23"/>
  <c r="B16" i="23"/>
  <c r="D16" i="23"/>
  <c r="E16" i="23"/>
  <c r="F16" i="23"/>
  <c r="G16" i="23"/>
  <c r="H16" i="23"/>
  <c r="B17" i="23"/>
  <c r="D17" i="23"/>
  <c r="E17" i="23"/>
  <c r="F17" i="23"/>
  <c r="G17" i="23"/>
  <c r="H17" i="23"/>
  <c r="B18" i="23"/>
  <c r="D18" i="23"/>
  <c r="E18" i="23"/>
  <c r="F18" i="23"/>
  <c r="G18" i="23"/>
  <c r="H18" i="23"/>
  <c r="B19" i="23"/>
  <c r="D19" i="23"/>
  <c r="E19" i="23"/>
  <c r="F19" i="23"/>
  <c r="G19" i="23"/>
  <c r="H19" i="23"/>
  <c r="B20" i="23"/>
  <c r="D20" i="23"/>
  <c r="E20" i="23"/>
  <c r="F20" i="23"/>
  <c r="G20" i="23"/>
  <c r="H20" i="23"/>
  <c r="B21" i="23"/>
  <c r="D21" i="23"/>
  <c r="E21" i="23"/>
  <c r="F21" i="23"/>
  <c r="G21" i="23"/>
  <c r="H21" i="23"/>
  <c r="B22" i="23"/>
  <c r="D22" i="23"/>
  <c r="E22" i="23"/>
  <c r="F22" i="23"/>
  <c r="G22" i="23"/>
  <c r="H22" i="23"/>
  <c r="B23" i="23"/>
  <c r="D23" i="23"/>
  <c r="E23" i="23"/>
  <c r="F23" i="23"/>
  <c r="G23" i="23"/>
  <c r="H23" i="23"/>
  <c r="B24" i="23"/>
  <c r="D24" i="23"/>
  <c r="E24" i="23"/>
  <c r="F24" i="23"/>
  <c r="G24" i="23"/>
  <c r="H24" i="23"/>
  <c r="B25" i="23"/>
  <c r="D25" i="23"/>
  <c r="E25" i="23"/>
  <c r="F25" i="23"/>
  <c r="G25" i="23"/>
  <c r="H25" i="23"/>
  <c r="B26" i="23"/>
  <c r="D26" i="23"/>
  <c r="E26" i="23"/>
  <c r="F26" i="23"/>
  <c r="G26" i="23"/>
  <c r="H26" i="23"/>
  <c r="B27" i="23"/>
  <c r="D27" i="23"/>
  <c r="E27" i="23"/>
  <c r="F27" i="23"/>
  <c r="G27" i="23"/>
  <c r="H27" i="23"/>
  <c r="B28" i="23"/>
  <c r="D28" i="23"/>
  <c r="E28" i="23"/>
  <c r="F28" i="23"/>
  <c r="G28" i="23"/>
  <c r="H28" i="23"/>
  <c r="B29" i="23"/>
  <c r="D29" i="23"/>
  <c r="E29" i="23"/>
  <c r="F29" i="23"/>
  <c r="G29" i="23"/>
  <c r="H29" i="23"/>
  <c r="B30" i="23"/>
  <c r="D30" i="23"/>
  <c r="E30" i="23"/>
  <c r="F30" i="23"/>
  <c r="G30" i="23"/>
  <c r="H30" i="23"/>
  <c r="B31" i="23"/>
  <c r="D31" i="23"/>
  <c r="E31" i="23"/>
  <c r="F31" i="23"/>
  <c r="G31" i="23"/>
  <c r="H31" i="23"/>
  <c r="H6" i="27"/>
  <c r="H7" i="27"/>
  <c r="H8" i="27"/>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H56" i="27"/>
  <c r="H57" i="27"/>
  <c r="H58" i="27"/>
  <c r="H59" i="27"/>
  <c r="H60" i="27"/>
  <c r="H61" i="27"/>
  <c r="H62" i="27"/>
  <c r="H63" i="27"/>
  <c r="H64" i="27"/>
  <c r="H65" i="27"/>
  <c r="H66" i="27"/>
  <c r="H67" i="27"/>
  <c r="H68" i="27"/>
  <c r="H69" i="27"/>
  <c r="H70" i="27"/>
  <c r="H71" i="27"/>
  <c r="H72" i="27"/>
  <c r="H73" i="27"/>
  <c r="H74" i="27"/>
  <c r="H75" i="27"/>
  <c r="H76" i="27"/>
  <c r="H77" i="27"/>
  <c r="H78" i="27"/>
  <c r="H79" i="27"/>
  <c r="H80" i="27"/>
  <c r="H81" i="27"/>
  <c r="H82" i="27"/>
  <c r="H83" i="27"/>
  <c r="H84" i="27"/>
  <c r="H85" i="27"/>
  <c r="H86" i="27"/>
  <c r="H87" i="27"/>
  <c r="H88" i="27"/>
  <c r="H89" i="27"/>
  <c r="H90" i="27"/>
  <c r="H91" i="27"/>
  <c r="H92" i="27"/>
  <c r="H93" i="27"/>
  <c r="H94" i="27"/>
  <c r="H95" i="27"/>
  <c r="H96" i="27"/>
  <c r="H97" i="27"/>
  <c r="H98" i="27"/>
  <c r="H99" i="27"/>
  <c r="H100" i="27"/>
  <c r="G6" i="27"/>
  <c r="G7" i="27"/>
  <c r="G8" i="27"/>
  <c r="G9" i="27"/>
  <c r="G10" i="27"/>
  <c r="G11" i="27"/>
  <c r="G12" i="27"/>
  <c r="G13" i="27"/>
  <c r="G14" i="27"/>
  <c r="G15" i="27"/>
  <c r="G16" i="27"/>
  <c r="G17" i="27"/>
  <c r="G18" i="27"/>
  <c r="G19" i="27"/>
  <c r="G20" i="27"/>
  <c r="G21" i="27"/>
  <c r="G22" i="27"/>
  <c r="G23" i="27"/>
  <c r="G24" i="27"/>
  <c r="G25" i="27"/>
  <c r="G26" i="27"/>
  <c r="G27" i="27"/>
  <c r="G28" i="27"/>
  <c r="G29" i="27"/>
  <c r="G30" i="27"/>
  <c r="G31" i="27"/>
  <c r="G32" i="27"/>
  <c r="G33" i="27"/>
  <c r="G34" i="27"/>
  <c r="G35" i="27"/>
  <c r="G36" i="27"/>
  <c r="G37" i="27"/>
  <c r="G38" i="27"/>
  <c r="G39" i="27"/>
  <c r="G40" i="27"/>
  <c r="G41" i="27"/>
  <c r="G42" i="27"/>
  <c r="G43" i="27"/>
  <c r="G44" i="27"/>
  <c r="G45" i="27"/>
  <c r="G46" i="27"/>
  <c r="G47" i="27"/>
  <c r="G48" i="27"/>
  <c r="G49" i="27"/>
  <c r="G50" i="27"/>
  <c r="G51" i="27"/>
  <c r="G52" i="27"/>
  <c r="G53" i="27"/>
  <c r="G54" i="27"/>
  <c r="G55" i="27"/>
  <c r="G56" i="27"/>
  <c r="G57" i="27"/>
  <c r="G58" i="27"/>
  <c r="G59" i="27"/>
  <c r="G60" i="27"/>
  <c r="G61" i="27"/>
  <c r="G62" i="27"/>
  <c r="G63" i="27"/>
  <c r="G64" i="27"/>
  <c r="G65" i="27"/>
  <c r="G66" i="27"/>
  <c r="G67" i="27"/>
  <c r="G68" i="27"/>
  <c r="G69" i="27"/>
  <c r="G70" i="27"/>
  <c r="G71" i="27"/>
  <c r="G72" i="27"/>
  <c r="G73" i="27"/>
  <c r="G74" i="27"/>
  <c r="G75" i="27"/>
  <c r="G76" i="27"/>
  <c r="G77" i="27"/>
  <c r="G78" i="27"/>
  <c r="G79" i="27"/>
  <c r="G80" i="27"/>
  <c r="G81" i="27"/>
  <c r="G82" i="27"/>
  <c r="G83" i="27"/>
  <c r="G84" i="27"/>
  <c r="G85" i="27"/>
  <c r="G86" i="27"/>
  <c r="G87" i="27"/>
  <c r="G88" i="27"/>
  <c r="G89" i="27"/>
  <c r="G90" i="27"/>
  <c r="G91" i="27"/>
  <c r="G92" i="27"/>
  <c r="G93" i="27"/>
  <c r="G94" i="27"/>
  <c r="G95" i="27"/>
  <c r="G96" i="27"/>
  <c r="G97" i="27"/>
  <c r="G98" i="27"/>
  <c r="G99" i="27"/>
  <c r="G100" i="27"/>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66" i="27"/>
  <c r="F67" i="27"/>
  <c r="F68" i="27"/>
  <c r="F69" i="27"/>
  <c r="F70" i="27"/>
  <c r="F71" i="27"/>
  <c r="F72" i="27"/>
  <c r="F73" i="27"/>
  <c r="F74" i="27"/>
  <c r="F75" i="27"/>
  <c r="F76" i="27"/>
  <c r="F77" i="27"/>
  <c r="F78" i="27"/>
  <c r="F79" i="27"/>
  <c r="F80" i="27"/>
  <c r="F81" i="27"/>
  <c r="F82" i="27"/>
  <c r="F83" i="27"/>
  <c r="F84" i="27"/>
  <c r="F85" i="27"/>
  <c r="F86" i="27"/>
  <c r="F87" i="27"/>
  <c r="F88" i="27"/>
  <c r="F89" i="27"/>
  <c r="F90" i="27"/>
  <c r="F91" i="27"/>
  <c r="F92" i="27"/>
  <c r="F93" i="27"/>
  <c r="F94" i="27"/>
  <c r="F95" i="27"/>
  <c r="F96" i="27"/>
  <c r="F97" i="27"/>
  <c r="F98" i="27"/>
  <c r="F99" i="27"/>
  <c r="F100" i="27"/>
  <c r="K6" i="27"/>
  <c r="K7" i="27"/>
  <c r="K8" i="27"/>
  <c r="K9" i="27"/>
  <c r="K10" i="27"/>
  <c r="K11" i="27"/>
  <c r="K12" i="27"/>
  <c r="K13" i="27"/>
  <c r="K14" i="27"/>
  <c r="K15" i="27"/>
  <c r="K16" i="27"/>
  <c r="K17" i="27"/>
  <c r="K18" i="27"/>
  <c r="K19" i="27"/>
  <c r="K20" i="27"/>
  <c r="K21" i="27"/>
  <c r="K22" i="27"/>
  <c r="K23" i="27"/>
  <c r="K24" i="27"/>
  <c r="K25" i="27"/>
  <c r="K26" i="27"/>
  <c r="K27" i="27"/>
  <c r="K28" i="27"/>
  <c r="K29" i="27"/>
  <c r="K30" i="27"/>
  <c r="K31" i="27"/>
  <c r="K32" i="27"/>
  <c r="K33" i="27"/>
  <c r="K34" i="27"/>
  <c r="K35" i="27"/>
  <c r="K36" i="27"/>
  <c r="K37" i="27"/>
  <c r="K38" i="27"/>
  <c r="K39" i="27"/>
  <c r="K40" i="27"/>
  <c r="K41" i="27"/>
  <c r="K42" i="27"/>
  <c r="K43" i="27"/>
  <c r="K44" i="27"/>
  <c r="K45" i="27"/>
  <c r="K46" i="27"/>
  <c r="K47" i="27"/>
  <c r="K48" i="27"/>
  <c r="K49" i="27"/>
  <c r="K50" i="27"/>
  <c r="K51" i="27"/>
  <c r="K52" i="27"/>
  <c r="K53" i="27"/>
  <c r="K54" i="27"/>
  <c r="K55" i="27"/>
  <c r="K56" i="27"/>
  <c r="K57" i="27"/>
  <c r="K58" i="27"/>
  <c r="K59" i="27"/>
  <c r="K60" i="27"/>
  <c r="K61" i="27"/>
  <c r="K62" i="27"/>
  <c r="K63" i="27"/>
  <c r="K64" i="27"/>
  <c r="K65" i="27"/>
  <c r="K66" i="27"/>
  <c r="K67" i="27"/>
  <c r="K68" i="27"/>
  <c r="K69" i="27"/>
  <c r="K70" i="27"/>
  <c r="K71" i="27"/>
  <c r="K72" i="27"/>
  <c r="K73" i="27"/>
  <c r="K74" i="27"/>
  <c r="K75" i="27"/>
  <c r="K76" i="27"/>
  <c r="K77" i="27"/>
  <c r="K78" i="27"/>
  <c r="K79" i="27"/>
  <c r="K80" i="27"/>
  <c r="K81" i="27"/>
  <c r="K82" i="27"/>
  <c r="K83" i="27"/>
  <c r="K84" i="27"/>
  <c r="K85" i="27"/>
  <c r="K86" i="27"/>
  <c r="K87" i="27"/>
  <c r="K88" i="27"/>
  <c r="K89" i="27"/>
  <c r="K90" i="27"/>
  <c r="K91" i="27"/>
  <c r="K92" i="27"/>
  <c r="K93" i="27"/>
  <c r="K94" i="27"/>
  <c r="K95" i="27"/>
  <c r="K96" i="27"/>
  <c r="K97" i="27"/>
  <c r="K98" i="27"/>
  <c r="K99" i="27"/>
  <c r="K100" i="27"/>
  <c r="J6" i="27"/>
  <c r="J7" i="27"/>
  <c r="J8" i="27"/>
  <c r="J9" i="27"/>
  <c r="J10" i="27"/>
  <c r="J11" i="27"/>
  <c r="J12" i="27"/>
  <c r="J13" i="27"/>
  <c r="J14" i="27"/>
  <c r="J15" i="27"/>
  <c r="J16" i="27"/>
  <c r="J17" i="27"/>
  <c r="J18" i="27"/>
  <c r="J19" i="27"/>
  <c r="J20" i="27"/>
  <c r="J21" i="27"/>
  <c r="J22" i="27"/>
  <c r="J23" i="27"/>
  <c r="J24" i="27"/>
  <c r="J25" i="27"/>
  <c r="J26" i="27"/>
  <c r="J27" i="27"/>
  <c r="J28" i="27"/>
  <c r="J29" i="27"/>
  <c r="J30" i="27"/>
  <c r="J31" i="27"/>
  <c r="J32" i="27"/>
  <c r="J33" i="27"/>
  <c r="J34" i="27"/>
  <c r="J35" i="27"/>
  <c r="J36" i="27"/>
  <c r="J37" i="27"/>
  <c r="J38" i="27"/>
  <c r="J39" i="27"/>
  <c r="J40" i="27"/>
  <c r="J41" i="27"/>
  <c r="J42" i="27"/>
  <c r="J43" i="27"/>
  <c r="J44" i="27"/>
  <c r="J45" i="27"/>
  <c r="J46" i="27"/>
  <c r="J47" i="27"/>
  <c r="J48" i="27"/>
  <c r="J49" i="27"/>
  <c r="J50" i="27"/>
  <c r="J51" i="27"/>
  <c r="J52" i="27"/>
  <c r="J53" i="27"/>
  <c r="J54" i="27"/>
  <c r="J55" i="27"/>
  <c r="J56" i="27"/>
  <c r="J57" i="27"/>
  <c r="J58" i="27"/>
  <c r="J59" i="27"/>
  <c r="J60" i="27"/>
  <c r="J61" i="27"/>
  <c r="J62" i="27"/>
  <c r="J63" i="27"/>
  <c r="J64" i="27"/>
  <c r="J65" i="27"/>
  <c r="J66" i="27"/>
  <c r="J67" i="27"/>
  <c r="J68" i="27"/>
  <c r="J69" i="27"/>
  <c r="J70" i="27"/>
  <c r="J71" i="27"/>
  <c r="J72" i="27"/>
  <c r="J73" i="27"/>
  <c r="J74" i="27"/>
  <c r="J75" i="27"/>
  <c r="J76" i="27"/>
  <c r="J77" i="27"/>
  <c r="J78" i="27"/>
  <c r="J79" i="27"/>
  <c r="J80" i="27"/>
  <c r="J81" i="27"/>
  <c r="J82" i="27"/>
  <c r="J83" i="27"/>
  <c r="J84" i="27"/>
  <c r="J85" i="27"/>
  <c r="J86" i="27"/>
  <c r="J87" i="27"/>
  <c r="J88" i="27"/>
  <c r="J89" i="27"/>
  <c r="J90" i="27"/>
  <c r="J91" i="27"/>
  <c r="J92" i="27"/>
  <c r="J93" i="27"/>
  <c r="J94" i="27"/>
  <c r="J95" i="27"/>
  <c r="J96" i="27"/>
  <c r="J97" i="27"/>
  <c r="J98" i="27"/>
  <c r="J99" i="27"/>
  <c r="J100" i="27"/>
  <c r="I6" i="27"/>
  <c r="I7" i="27"/>
  <c r="I8" i="27"/>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I45" i="27"/>
  <c r="I46" i="27"/>
  <c r="I47" i="27"/>
  <c r="I48" i="27"/>
  <c r="I49" i="27"/>
  <c r="I50" i="27"/>
  <c r="I51" i="27"/>
  <c r="I52" i="27"/>
  <c r="I53" i="27"/>
  <c r="I54" i="27"/>
  <c r="I55" i="27"/>
  <c r="I56" i="27"/>
  <c r="I57" i="27"/>
  <c r="I58" i="27"/>
  <c r="I59" i="27"/>
  <c r="I60" i="27"/>
  <c r="I61" i="27"/>
  <c r="I62" i="27"/>
  <c r="I63" i="27"/>
  <c r="I64" i="27"/>
  <c r="I65" i="27"/>
  <c r="I66" i="27"/>
  <c r="I67" i="27"/>
  <c r="I68" i="27"/>
  <c r="I69" i="27"/>
  <c r="I70" i="27"/>
  <c r="I71" i="27"/>
  <c r="I72" i="27"/>
  <c r="I73" i="27"/>
  <c r="I74" i="27"/>
  <c r="I75" i="27"/>
  <c r="I76" i="27"/>
  <c r="I77" i="27"/>
  <c r="I78" i="27"/>
  <c r="I79" i="27"/>
  <c r="I80" i="27"/>
  <c r="I81" i="27"/>
  <c r="I82" i="27"/>
  <c r="I83" i="27"/>
  <c r="I84" i="27"/>
  <c r="I85" i="27"/>
  <c r="I86" i="27"/>
  <c r="I87" i="27"/>
  <c r="I88" i="27"/>
  <c r="I89" i="27"/>
  <c r="I90" i="27"/>
  <c r="I91" i="27"/>
  <c r="I92" i="27"/>
  <c r="I93" i="27"/>
  <c r="I94" i="27"/>
  <c r="I95" i="27"/>
  <c r="I96" i="27"/>
  <c r="I97" i="27"/>
  <c r="I98" i="27"/>
  <c r="I99" i="27"/>
  <c r="I100" i="27"/>
  <c r="AV15" i="25"/>
  <c r="AV16" i="25"/>
  <c r="AV17" i="25"/>
  <c r="AV18" i="25"/>
  <c r="AV19" i="25"/>
  <c r="AV20" i="25"/>
  <c r="AV21" i="25"/>
  <c r="AV22" i="25"/>
  <c r="AV23" i="25"/>
  <c r="AV24" i="25"/>
  <c r="AV25" i="25"/>
  <c r="AV26" i="25"/>
  <c r="AV27" i="25"/>
  <c r="AV28" i="25"/>
  <c r="AV29" i="25"/>
  <c r="AV30" i="25"/>
  <c r="AV31" i="25"/>
  <c r="AV32" i="25"/>
  <c r="AV33" i="25"/>
  <c r="AV34" i="25"/>
  <c r="AV35" i="25"/>
  <c r="AV36" i="25"/>
  <c r="AV37" i="25"/>
  <c r="AV38" i="25"/>
  <c r="AV39" i="25"/>
  <c r="AV40" i="25"/>
  <c r="AV41" i="25"/>
  <c r="AV42" i="25"/>
  <c r="AV43" i="25"/>
  <c r="AV44" i="25"/>
  <c r="AV45" i="25"/>
  <c r="AV46" i="25"/>
  <c r="AV47" i="25"/>
  <c r="AV48" i="25"/>
  <c r="AV49" i="25"/>
  <c r="AV50" i="25"/>
  <c r="AV51" i="25"/>
  <c r="AV52" i="25"/>
  <c r="AV53" i="25"/>
  <c r="AV54" i="25"/>
  <c r="AV55" i="25"/>
  <c r="AV56" i="25"/>
  <c r="AV57" i="25"/>
  <c r="AV58" i="25"/>
  <c r="AV59" i="25"/>
  <c r="AV60" i="25"/>
  <c r="AV61" i="25"/>
  <c r="AV62" i="25"/>
  <c r="AV63" i="25"/>
  <c r="AV64" i="25"/>
  <c r="AV65" i="25"/>
  <c r="AV66" i="25"/>
  <c r="AV67" i="25"/>
  <c r="AV68" i="25"/>
  <c r="AV69" i="25"/>
  <c r="AV70" i="25"/>
  <c r="AV71" i="25"/>
  <c r="AV72" i="25"/>
  <c r="AV73" i="25"/>
  <c r="AV74" i="25"/>
  <c r="AV75" i="25"/>
  <c r="AV76" i="25"/>
  <c r="J6" i="25"/>
  <c r="J7" i="25"/>
  <c r="J8" i="25"/>
  <c r="J9" i="25"/>
  <c r="J10" i="25"/>
  <c r="J11" i="25"/>
  <c r="J12" i="25"/>
  <c r="J13" i="25"/>
  <c r="J14" i="25"/>
  <c r="J15" i="25"/>
  <c r="J16" i="25"/>
  <c r="J17" i="25"/>
  <c r="J18" i="25"/>
  <c r="J19" i="25"/>
  <c r="J20" i="25"/>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O7" i="25"/>
  <c r="O8" i="25"/>
  <c r="O9" i="25"/>
  <c r="O10" i="25"/>
  <c r="O11" i="25"/>
  <c r="O12" i="25"/>
  <c r="O13" i="25"/>
  <c r="O14" i="25"/>
  <c r="O15" i="25"/>
  <c r="O16" i="25"/>
  <c r="O17" i="25"/>
  <c r="O18" i="25"/>
  <c r="O19" i="25"/>
  <c r="O20" i="25"/>
  <c r="O21" i="25"/>
  <c r="O22" i="25"/>
  <c r="O23" i="25"/>
  <c r="O24" i="25"/>
  <c r="O25" i="25"/>
  <c r="O26" i="25"/>
  <c r="O27" i="25"/>
  <c r="O28" i="25"/>
  <c r="O29" i="25"/>
  <c r="O30" i="25"/>
  <c r="O31" i="25"/>
  <c r="O32" i="25"/>
  <c r="O33" i="25"/>
  <c r="O34" i="25"/>
  <c r="O35" i="25"/>
  <c r="O36" i="25"/>
  <c r="O37" i="25"/>
  <c r="O38" i="25"/>
  <c r="O39" i="25"/>
  <c r="O40" i="25"/>
  <c r="O41" i="25"/>
  <c r="O42" i="25"/>
  <c r="O43" i="25"/>
  <c r="O44" i="25"/>
  <c r="O45" i="25"/>
  <c r="O46" i="25"/>
  <c r="O47" i="25"/>
  <c r="O48" i="25"/>
  <c r="O49" i="25"/>
  <c r="O50" i="25"/>
  <c r="O51" i="25"/>
  <c r="O52" i="25"/>
  <c r="O53" i="25"/>
  <c r="O54" i="25"/>
  <c r="O55" i="25"/>
  <c r="O56" i="25"/>
  <c r="O57" i="25"/>
  <c r="O58" i="25"/>
  <c r="O59" i="25"/>
  <c r="O60" i="25"/>
  <c r="O61" i="25"/>
  <c r="O62" i="25"/>
  <c r="O63" i="25"/>
  <c r="O64" i="25"/>
  <c r="O65" i="25"/>
  <c r="O66" i="25"/>
  <c r="O67" i="25"/>
  <c r="O68" i="25"/>
  <c r="O69" i="25"/>
  <c r="O70" i="25"/>
  <c r="O71" i="25"/>
  <c r="O72" i="25"/>
  <c r="O73" i="25"/>
  <c r="O74" i="25"/>
  <c r="O75" i="25"/>
  <c r="O76" i="25"/>
  <c r="O6" i="25"/>
  <c r="N6" i="25"/>
  <c r="N7" i="25"/>
  <c r="N8" i="25"/>
  <c r="N9" i="25"/>
  <c r="N10" i="25"/>
  <c r="N11" i="25"/>
  <c r="N12" i="25"/>
  <c r="N13" i="25"/>
  <c r="N14" i="25"/>
  <c r="N15" i="25"/>
  <c r="N16" i="25"/>
  <c r="N17" i="25"/>
  <c r="N18" i="25"/>
  <c r="N19" i="25"/>
  <c r="N20" i="25"/>
  <c r="N21" i="25"/>
  <c r="N22" i="25"/>
  <c r="N23" i="25"/>
  <c r="N24" i="25"/>
  <c r="N25" i="25"/>
  <c r="N26" i="25"/>
  <c r="N27" i="25"/>
  <c r="N28" i="25"/>
  <c r="N29" i="25"/>
  <c r="N30" i="25"/>
  <c r="N31" i="25"/>
  <c r="N32" i="25"/>
  <c r="N33" i="25"/>
  <c r="N34" i="25"/>
  <c r="N35" i="25"/>
  <c r="N36" i="25"/>
  <c r="N37" i="25"/>
  <c r="N38" i="25"/>
  <c r="N39" i="25"/>
  <c r="N40" i="25"/>
  <c r="N41" i="25"/>
  <c r="N42" i="25"/>
  <c r="N43" i="25"/>
  <c r="N44" i="25"/>
  <c r="N45" i="25"/>
  <c r="N46" i="25"/>
  <c r="N47" i="25"/>
  <c r="N48" i="25"/>
  <c r="N49" i="25"/>
  <c r="N50" i="25"/>
  <c r="N51" i="25"/>
  <c r="N52" i="25"/>
  <c r="N53" i="25"/>
  <c r="N54" i="25"/>
  <c r="N55" i="25"/>
  <c r="N56" i="25"/>
  <c r="N57" i="25"/>
  <c r="N58" i="25"/>
  <c r="N59" i="25"/>
  <c r="N60" i="25"/>
  <c r="N61" i="25"/>
  <c r="N62" i="25"/>
  <c r="N63" i="25"/>
  <c r="N64" i="25"/>
  <c r="N65" i="25"/>
  <c r="N66" i="25"/>
  <c r="N67" i="25"/>
  <c r="N68" i="25"/>
  <c r="N69" i="25"/>
  <c r="N70" i="25"/>
  <c r="N71" i="25"/>
  <c r="N72" i="25"/>
  <c r="N73" i="25"/>
  <c r="N74" i="25"/>
  <c r="N75" i="25"/>
  <c r="N76" i="25"/>
  <c r="L6" i="25"/>
  <c r="K6" i="25"/>
  <c r="M6" i="25"/>
  <c r="M7" i="25"/>
  <c r="M8" i="25"/>
  <c r="M9" i="25"/>
  <c r="M10" i="25"/>
  <c r="M11" i="25"/>
  <c r="M12" i="25"/>
  <c r="M13" i="25"/>
  <c r="M14" i="25"/>
  <c r="M15" i="25"/>
  <c r="M16" i="25"/>
  <c r="M17" i="25"/>
  <c r="M18" i="25"/>
  <c r="M19" i="25"/>
  <c r="M20" i="25"/>
  <c r="M21" i="25"/>
  <c r="M22" i="25"/>
  <c r="M23" i="25"/>
  <c r="M24" i="25"/>
  <c r="M25" i="25"/>
  <c r="M26" i="25"/>
  <c r="M27" i="25"/>
  <c r="M28" i="25"/>
  <c r="M29" i="25"/>
  <c r="M30" i="25"/>
  <c r="M31" i="25"/>
  <c r="M32" i="25"/>
  <c r="M33" i="25"/>
  <c r="M34" i="25"/>
  <c r="M35" i="25"/>
  <c r="M36" i="25"/>
  <c r="M37" i="25"/>
  <c r="M38" i="25"/>
  <c r="M39" i="25"/>
  <c r="M40" i="25"/>
  <c r="M41" i="25"/>
  <c r="M42" i="25"/>
  <c r="M43" i="25"/>
  <c r="M44" i="25"/>
  <c r="M45" i="25"/>
  <c r="M46" i="25"/>
  <c r="M47" i="25"/>
  <c r="M48" i="25"/>
  <c r="M49" i="25"/>
  <c r="M50" i="25"/>
  <c r="M51" i="25"/>
  <c r="M52" i="25"/>
  <c r="M53" i="25"/>
  <c r="M54" i="25"/>
  <c r="M55" i="25"/>
  <c r="M56" i="25"/>
  <c r="M57" i="25"/>
  <c r="M58" i="25"/>
  <c r="M59" i="25"/>
  <c r="M60" i="25"/>
  <c r="M61" i="25"/>
  <c r="M62" i="25"/>
  <c r="M63" i="25"/>
  <c r="M64" i="25"/>
  <c r="M65" i="25"/>
  <c r="M66" i="25"/>
  <c r="M67" i="25"/>
  <c r="M68" i="25"/>
  <c r="M69" i="25"/>
  <c r="M70" i="25"/>
  <c r="M71" i="25"/>
  <c r="M72" i="25"/>
  <c r="M73" i="25"/>
  <c r="M74" i="25"/>
  <c r="M75" i="25"/>
  <c r="M76" i="25"/>
  <c r="F6" i="25"/>
  <c r="F7" i="25"/>
  <c r="F9" i="25"/>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B7" i="26"/>
  <c r="B8" i="26"/>
  <c r="B9" i="26"/>
  <c r="B10" i="26"/>
  <c r="C7" i="26"/>
  <c r="J7" i="26" s="1"/>
  <c r="C8" i="26"/>
  <c r="L8" i="26" s="1"/>
  <c r="C9" i="26"/>
  <c r="L9" i="26" s="1"/>
  <c r="C10" i="26"/>
  <c r="F10" i="26" s="1"/>
  <c r="E7" i="26"/>
  <c r="E8" i="26"/>
  <c r="E9" i="26"/>
  <c r="E10" i="26"/>
  <c r="D7" i="26"/>
  <c r="D8" i="26"/>
  <c r="D9" i="26"/>
  <c r="D10" i="26"/>
  <c r="AI10" i="20" a="1"/>
  <c r="AI10" i="20" s="1"/>
  <c r="T4" i="27"/>
  <c r="AP4" i="25"/>
  <c r="R4" i="27"/>
  <c r="AJ4" i="25"/>
  <c r="P4" i="27"/>
  <c r="AD4" i="25"/>
  <c r="N4" i="27"/>
  <c r="X4" i="25"/>
  <c r="L4" i="27"/>
  <c r="C12" i="23"/>
  <c r="C13" i="23"/>
  <c r="C14" i="23"/>
  <c r="C15" i="23"/>
  <c r="C16" i="23"/>
  <c r="C17" i="23"/>
  <c r="C18" i="23"/>
  <c r="C19" i="23"/>
  <c r="C20" i="23"/>
  <c r="C21" i="23"/>
  <c r="C22" i="23"/>
  <c r="C23" i="23"/>
  <c r="C24" i="23"/>
  <c r="C25" i="23"/>
  <c r="C26" i="23"/>
  <c r="C27" i="23"/>
  <c r="C28" i="23"/>
  <c r="C29" i="23"/>
  <c r="C30" i="23"/>
  <c r="C31" i="23"/>
  <c r="C32" i="23"/>
  <c r="C33" i="23"/>
  <c r="C34" i="23"/>
  <c r="C35" i="23"/>
  <c r="C36" i="23"/>
  <c r="C37" i="23"/>
  <c r="C38" i="23"/>
  <c r="C39" i="23"/>
  <c r="C40" i="23"/>
  <c r="C41" i="23"/>
  <c r="C42" i="23"/>
  <c r="C43" i="23"/>
  <c r="C44" i="23"/>
  <c r="C45" i="23"/>
  <c r="C46" i="23"/>
  <c r="C47" i="23"/>
  <c r="C48" i="23"/>
  <c r="C49" i="23"/>
  <c r="C50" i="23"/>
  <c r="C51" i="23"/>
  <c r="C52" i="23"/>
  <c r="C53" i="23"/>
  <c r="C54" i="23"/>
  <c r="C55" i="23"/>
  <c r="C56" i="23"/>
  <c r="C57" i="23"/>
  <c r="C58" i="23"/>
  <c r="C59" i="23"/>
  <c r="C60" i="23"/>
  <c r="C61" i="23"/>
  <c r="C62" i="23"/>
  <c r="C63" i="23"/>
  <c r="C64" i="23"/>
  <c r="C65" i="23"/>
  <c r="C66" i="23"/>
  <c r="C67" i="23"/>
  <c r="C68" i="23"/>
  <c r="C69" i="23"/>
  <c r="C70" i="23"/>
  <c r="C71" i="23"/>
  <c r="C72" i="23"/>
  <c r="C73" i="23"/>
  <c r="C74" i="23"/>
  <c r="C75" i="23"/>
  <c r="C76" i="23"/>
  <c r="C77" i="23"/>
  <c r="C78" i="23"/>
  <c r="C79" i="23"/>
  <c r="C80" i="23"/>
  <c r="C81" i="23"/>
  <c r="C82" i="23"/>
  <c r="C83" i="23"/>
  <c r="C84" i="23"/>
  <c r="C85" i="23"/>
  <c r="C86" i="23"/>
  <c r="C87" i="23"/>
  <c r="C88" i="23"/>
  <c r="C89" i="23"/>
  <c r="C90" i="23"/>
  <c r="C91" i="23"/>
  <c r="C92" i="23"/>
  <c r="C93" i="23"/>
  <c r="C94" i="23"/>
  <c r="C95" i="23"/>
  <c r="C96" i="23"/>
  <c r="C97" i="23"/>
  <c r="C98" i="23"/>
  <c r="C99" i="23"/>
  <c r="C100" i="23"/>
  <c r="C101" i="23"/>
  <c r="C102" i="23"/>
  <c r="C103" i="23"/>
  <c r="C104" i="23"/>
  <c r="C105" i="23"/>
  <c r="C106" i="23"/>
  <c r="C107" i="23"/>
  <c r="C108" i="23"/>
  <c r="C109" i="23"/>
  <c r="C110" i="23"/>
  <c r="C111" i="23"/>
  <c r="C112" i="23"/>
  <c r="C113" i="23"/>
  <c r="C114" i="23"/>
  <c r="C115" i="23"/>
  <c r="C116" i="23"/>
  <c r="C117" i="23"/>
  <c r="C118" i="23"/>
  <c r="C119" i="23"/>
  <c r="C120" i="23"/>
  <c r="C121" i="23"/>
  <c r="C122" i="23"/>
  <c r="C123" i="23"/>
  <c r="C124" i="23"/>
  <c r="C125" i="23"/>
  <c r="C126" i="23"/>
  <c r="C127" i="23"/>
  <c r="C128" i="23"/>
  <c r="C129" i="23"/>
  <c r="C130" i="23"/>
  <c r="C131" i="23"/>
  <c r="C132" i="23"/>
  <c r="C133" i="23"/>
  <c r="C134" i="23"/>
  <c r="C135" i="23"/>
  <c r="C136" i="23"/>
  <c r="C137" i="23"/>
  <c r="C138" i="23"/>
  <c r="C139" i="23"/>
  <c r="C140" i="23"/>
  <c r="C141" i="23"/>
  <c r="C142" i="23"/>
  <c r="C143" i="23"/>
  <c r="C144" i="23"/>
  <c r="C145" i="23"/>
  <c r="C146" i="23"/>
  <c r="C147" i="23"/>
  <c r="C148" i="23"/>
  <c r="C149" i="23"/>
  <c r="C150" i="23"/>
  <c r="C151" i="23"/>
  <c r="C152" i="23"/>
  <c r="C153" i="23"/>
  <c r="C154" i="23"/>
  <c r="C155" i="23"/>
  <c r="C156" i="23"/>
  <c r="C157" i="23"/>
  <c r="C158" i="23"/>
  <c r="C159" i="23"/>
  <c r="C160" i="23"/>
  <c r="C161" i="23"/>
  <c r="C162" i="23"/>
  <c r="C163" i="23"/>
  <c r="C164" i="23"/>
  <c r="C165" i="23"/>
  <c r="C166" i="23"/>
  <c r="C167" i="23"/>
  <c r="C168" i="23"/>
  <c r="C169" i="23"/>
  <c r="C170" i="23"/>
  <c r="C171" i="23"/>
  <c r="C172" i="23"/>
  <c r="C173" i="23"/>
  <c r="C174" i="23"/>
  <c r="C175" i="23"/>
  <c r="C176" i="23"/>
  <c r="C177" i="23"/>
  <c r="C178" i="23"/>
  <c r="C179" i="23"/>
  <c r="C180" i="23"/>
  <c r="C181" i="23"/>
  <c r="C182" i="23"/>
  <c r="C183" i="23"/>
  <c r="C184" i="23"/>
  <c r="C185" i="23"/>
  <c r="C186" i="23"/>
  <c r="C187" i="23"/>
  <c r="C188" i="23"/>
  <c r="C189" i="23"/>
  <c r="C190" i="23"/>
  <c r="C191" i="23"/>
  <c r="C192" i="23"/>
  <c r="C193" i="23"/>
  <c r="C194" i="23"/>
  <c r="C195" i="23"/>
  <c r="C196" i="23"/>
  <c r="C197" i="23"/>
  <c r="C198" i="23"/>
  <c r="C199" i="23"/>
  <c r="C200" i="23"/>
  <c r="C201" i="23"/>
  <c r="C202" i="23"/>
  <c r="C203" i="23"/>
  <c r="C204" i="23"/>
  <c r="C205" i="23"/>
  <c r="C206" i="23"/>
  <c r="C207" i="23"/>
  <c r="C208" i="23"/>
  <c r="C209" i="23"/>
  <c r="C11" i="23"/>
  <c r="D6" i="26"/>
  <c r="E6" i="26"/>
  <c r="D7" i="42"/>
  <c r="E7" i="42"/>
  <c r="D8" i="42"/>
  <c r="E8" i="42"/>
  <c r="D9" i="42"/>
  <c r="E9" i="42"/>
  <c r="D10" i="42"/>
  <c r="E10" i="42"/>
  <c r="D11" i="42"/>
  <c r="E11" i="42"/>
  <c r="D12" i="42"/>
  <c r="E12" i="42"/>
  <c r="D13" i="42"/>
  <c r="E13" i="42"/>
  <c r="D14" i="42"/>
  <c r="E14" i="42"/>
  <c r="D15" i="42"/>
  <c r="E15" i="42"/>
  <c r="D16" i="42"/>
  <c r="E16" i="42"/>
  <c r="D17" i="42"/>
  <c r="E17" i="42"/>
  <c r="D18" i="42"/>
  <c r="E18" i="42"/>
  <c r="D19" i="42"/>
  <c r="E19" i="42"/>
  <c r="D20" i="42"/>
  <c r="E20" i="42"/>
  <c r="D21" i="42"/>
  <c r="E21" i="42"/>
  <c r="D22" i="42"/>
  <c r="E22" i="42"/>
  <c r="D23" i="42"/>
  <c r="E23" i="42"/>
  <c r="D24" i="42"/>
  <c r="E24" i="42"/>
  <c r="D25" i="42"/>
  <c r="E25" i="42"/>
  <c r="D26" i="42"/>
  <c r="E26" i="42"/>
  <c r="D27" i="42"/>
  <c r="E27" i="42"/>
  <c r="D28" i="42"/>
  <c r="E28" i="42"/>
  <c r="D29" i="42"/>
  <c r="E29" i="42"/>
  <c r="D30" i="42"/>
  <c r="E30" i="42"/>
  <c r="D31" i="42"/>
  <c r="E31" i="42"/>
  <c r="D32" i="42"/>
  <c r="E32" i="42"/>
  <c r="E6" i="42"/>
  <c r="D6" i="42"/>
  <c r="B42" i="23"/>
  <c r="D42" i="23"/>
  <c r="E42" i="23"/>
  <c r="F42" i="23"/>
  <c r="G42" i="23"/>
  <c r="H42" i="23"/>
  <c r="B43" i="23"/>
  <c r="D43" i="23"/>
  <c r="E43" i="23"/>
  <c r="F43" i="23"/>
  <c r="G43" i="23"/>
  <c r="H43" i="23"/>
  <c r="B44" i="23"/>
  <c r="D44" i="23"/>
  <c r="E44" i="23"/>
  <c r="F44" i="23"/>
  <c r="G44" i="23"/>
  <c r="H44" i="23"/>
  <c r="B45" i="23"/>
  <c r="D45" i="23"/>
  <c r="E45" i="23"/>
  <c r="F45" i="23"/>
  <c r="G45" i="23"/>
  <c r="H45" i="23"/>
  <c r="B46" i="23"/>
  <c r="D46" i="23"/>
  <c r="E46" i="23"/>
  <c r="F46" i="23"/>
  <c r="G46" i="23"/>
  <c r="H46" i="23"/>
  <c r="B47" i="23"/>
  <c r="D47" i="23"/>
  <c r="E47" i="23"/>
  <c r="F47" i="23"/>
  <c r="G47" i="23"/>
  <c r="H47" i="23"/>
  <c r="B48" i="23"/>
  <c r="D48" i="23"/>
  <c r="E48" i="23"/>
  <c r="F48" i="23"/>
  <c r="G48" i="23"/>
  <c r="H48" i="23"/>
  <c r="B49" i="23"/>
  <c r="D49" i="23"/>
  <c r="E49" i="23"/>
  <c r="F49" i="23"/>
  <c r="G49" i="23"/>
  <c r="H49" i="23"/>
  <c r="B50" i="23"/>
  <c r="D50" i="23"/>
  <c r="E50" i="23"/>
  <c r="F50" i="23"/>
  <c r="G50" i="23"/>
  <c r="H50" i="23"/>
  <c r="B51" i="23"/>
  <c r="D51" i="23"/>
  <c r="E51" i="23"/>
  <c r="F51" i="23"/>
  <c r="G51" i="23"/>
  <c r="H51" i="23"/>
  <c r="B52" i="23"/>
  <c r="D52" i="23"/>
  <c r="E52" i="23"/>
  <c r="F52" i="23"/>
  <c r="G52" i="23"/>
  <c r="H52" i="23"/>
  <c r="B53" i="23"/>
  <c r="D53" i="23"/>
  <c r="E53" i="23"/>
  <c r="F53" i="23"/>
  <c r="G53" i="23"/>
  <c r="H53" i="23"/>
  <c r="B54" i="23"/>
  <c r="D54" i="23"/>
  <c r="E54" i="23"/>
  <c r="F54" i="23"/>
  <c r="G54" i="23"/>
  <c r="H54" i="23"/>
  <c r="B55" i="23"/>
  <c r="D55" i="23"/>
  <c r="E55" i="23"/>
  <c r="F55" i="23"/>
  <c r="G55" i="23"/>
  <c r="H55" i="23"/>
  <c r="B56" i="23"/>
  <c r="D56" i="23"/>
  <c r="E56" i="23"/>
  <c r="F56" i="23"/>
  <c r="G56" i="23"/>
  <c r="H56" i="23"/>
  <c r="B57" i="23"/>
  <c r="D57" i="23"/>
  <c r="E57" i="23"/>
  <c r="F57" i="23"/>
  <c r="G57" i="23"/>
  <c r="H57" i="23"/>
  <c r="B58" i="23"/>
  <c r="D58" i="23"/>
  <c r="E58" i="23"/>
  <c r="F58" i="23"/>
  <c r="G58" i="23"/>
  <c r="H58" i="23"/>
  <c r="B59" i="23"/>
  <c r="D59" i="23"/>
  <c r="E59" i="23"/>
  <c r="F59" i="23"/>
  <c r="G59" i="23"/>
  <c r="H59" i="23"/>
  <c r="B60" i="23"/>
  <c r="D60" i="23"/>
  <c r="E60" i="23"/>
  <c r="F60" i="23"/>
  <c r="G60" i="23"/>
  <c r="H60" i="23"/>
  <c r="B61" i="23"/>
  <c r="D61" i="23"/>
  <c r="E61" i="23"/>
  <c r="F61" i="23"/>
  <c r="G61" i="23"/>
  <c r="H61" i="23"/>
  <c r="B62" i="23"/>
  <c r="D62" i="23"/>
  <c r="E62" i="23"/>
  <c r="F62" i="23"/>
  <c r="G62" i="23"/>
  <c r="H62" i="23"/>
  <c r="B63" i="23"/>
  <c r="D63" i="23"/>
  <c r="E63" i="23"/>
  <c r="F63" i="23"/>
  <c r="G63" i="23"/>
  <c r="H63" i="23"/>
  <c r="B64" i="23"/>
  <c r="D64" i="23"/>
  <c r="E64" i="23"/>
  <c r="F64" i="23"/>
  <c r="G64" i="23"/>
  <c r="H64" i="23"/>
  <c r="B65" i="23"/>
  <c r="D65" i="23"/>
  <c r="E65" i="23"/>
  <c r="F65" i="23"/>
  <c r="G65" i="23"/>
  <c r="H65" i="23"/>
  <c r="B66" i="23"/>
  <c r="D66" i="23"/>
  <c r="E66" i="23"/>
  <c r="F66" i="23"/>
  <c r="G66" i="23"/>
  <c r="H66" i="23"/>
  <c r="B67" i="23"/>
  <c r="D67" i="23"/>
  <c r="E67" i="23"/>
  <c r="F67" i="23"/>
  <c r="G67" i="23"/>
  <c r="H67" i="23"/>
  <c r="B68" i="23"/>
  <c r="D68" i="23"/>
  <c r="E68" i="23"/>
  <c r="F68" i="23"/>
  <c r="G68" i="23"/>
  <c r="H68" i="23"/>
  <c r="B69" i="23"/>
  <c r="D69" i="23"/>
  <c r="E69" i="23"/>
  <c r="F69" i="23"/>
  <c r="G69" i="23"/>
  <c r="H69" i="23"/>
  <c r="B70" i="23"/>
  <c r="D70" i="23"/>
  <c r="E70" i="23"/>
  <c r="F70" i="23"/>
  <c r="G70" i="23"/>
  <c r="H70" i="23"/>
  <c r="B71" i="23"/>
  <c r="D71" i="23"/>
  <c r="E71" i="23"/>
  <c r="F71" i="23"/>
  <c r="G71" i="23"/>
  <c r="H71" i="23"/>
  <c r="B72" i="23"/>
  <c r="D72" i="23"/>
  <c r="E72" i="23"/>
  <c r="F72" i="23"/>
  <c r="G72" i="23"/>
  <c r="H72" i="23"/>
  <c r="B73" i="23"/>
  <c r="D73" i="23"/>
  <c r="E73" i="23"/>
  <c r="F73" i="23"/>
  <c r="G73" i="23"/>
  <c r="H73" i="23"/>
  <c r="B74" i="23"/>
  <c r="D74" i="23"/>
  <c r="E74" i="23"/>
  <c r="F74" i="23"/>
  <c r="G74" i="23"/>
  <c r="H74" i="23"/>
  <c r="B75" i="23"/>
  <c r="D75" i="23"/>
  <c r="E75" i="23"/>
  <c r="F75" i="23"/>
  <c r="G75" i="23"/>
  <c r="H75" i="23"/>
  <c r="B76" i="23"/>
  <c r="D76" i="23"/>
  <c r="E76" i="23"/>
  <c r="F76" i="23"/>
  <c r="G76" i="23"/>
  <c r="H76" i="23"/>
  <c r="B77" i="23"/>
  <c r="D77" i="23"/>
  <c r="E77" i="23"/>
  <c r="F77" i="23"/>
  <c r="G77" i="23"/>
  <c r="H77" i="23"/>
  <c r="B78" i="23"/>
  <c r="D78" i="23"/>
  <c r="E78" i="23"/>
  <c r="F78" i="23"/>
  <c r="G78" i="23"/>
  <c r="H78" i="23"/>
  <c r="B79" i="23"/>
  <c r="D79" i="23"/>
  <c r="E79" i="23"/>
  <c r="F79" i="23"/>
  <c r="G79" i="23"/>
  <c r="H79" i="23"/>
  <c r="B80" i="23"/>
  <c r="D80" i="23"/>
  <c r="E80" i="23"/>
  <c r="F80" i="23"/>
  <c r="G80" i="23"/>
  <c r="H80" i="23"/>
  <c r="B81" i="23"/>
  <c r="D81" i="23"/>
  <c r="E81" i="23"/>
  <c r="F81" i="23"/>
  <c r="G81" i="23"/>
  <c r="H81" i="23"/>
  <c r="B82" i="23"/>
  <c r="D82" i="23"/>
  <c r="E82" i="23"/>
  <c r="F82" i="23"/>
  <c r="G82" i="23"/>
  <c r="H82" i="23"/>
  <c r="B83" i="23"/>
  <c r="D83" i="23"/>
  <c r="E83" i="23"/>
  <c r="F83" i="23"/>
  <c r="G83" i="23"/>
  <c r="H83" i="23"/>
  <c r="B84" i="23"/>
  <c r="D84" i="23"/>
  <c r="E84" i="23"/>
  <c r="F84" i="23"/>
  <c r="G84" i="23"/>
  <c r="H84" i="23"/>
  <c r="B85" i="23"/>
  <c r="D85" i="23"/>
  <c r="E85" i="23"/>
  <c r="F85" i="23"/>
  <c r="G85" i="23"/>
  <c r="H85" i="23"/>
  <c r="B86" i="23"/>
  <c r="D86" i="23"/>
  <c r="E86" i="23"/>
  <c r="F86" i="23"/>
  <c r="G86" i="23"/>
  <c r="H86" i="23"/>
  <c r="B87" i="23"/>
  <c r="D87" i="23"/>
  <c r="E87" i="23"/>
  <c r="F87" i="23"/>
  <c r="G87" i="23"/>
  <c r="H87" i="23"/>
  <c r="B88" i="23"/>
  <c r="D88" i="23"/>
  <c r="E88" i="23"/>
  <c r="F88" i="23"/>
  <c r="G88" i="23"/>
  <c r="H88" i="23"/>
  <c r="B89" i="23"/>
  <c r="D89" i="23"/>
  <c r="E89" i="23"/>
  <c r="F89" i="23"/>
  <c r="G89" i="23"/>
  <c r="H89" i="23"/>
  <c r="B90" i="23"/>
  <c r="D90" i="23"/>
  <c r="E90" i="23"/>
  <c r="F90" i="23"/>
  <c r="G90" i="23"/>
  <c r="H90" i="23"/>
  <c r="B91" i="23"/>
  <c r="D91" i="23"/>
  <c r="E91" i="23"/>
  <c r="F91" i="23"/>
  <c r="G91" i="23"/>
  <c r="H91" i="23"/>
  <c r="B92" i="23"/>
  <c r="D92" i="23"/>
  <c r="E92" i="23"/>
  <c r="F92" i="23"/>
  <c r="G92" i="23"/>
  <c r="H92" i="23"/>
  <c r="B93" i="23"/>
  <c r="D93" i="23"/>
  <c r="E93" i="23"/>
  <c r="F93" i="23"/>
  <c r="G93" i="23"/>
  <c r="H93" i="23"/>
  <c r="B94" i="23"/>
  <c r="D94" i="23"/>
  <c r="E94" i="23"/>
  <c r="F94" i="23"/>
  <c r="G94" i="23"/>
  <c r="H94" i="23"/>
  <c r="B95" i="23"/>
  <c r="D95" i="23"/>
  <c r="E95" i="23"/>
  <c r="F95" i="23"/>
  <c r="G95" i="23"/>
  <c r="H95" i="23"/>
  <c r="B96" i="23"/>
  <c r="D96" i="23"/>
  <c r="E96" i="23"/>
  <c r="F96" i="23"/>
  <c r="G96" i="23"/>
  <c r="H96" i="23"/>
  <c r="B97" i="23"/>
  <c r="D97" i="23"/>
  <c r="E97" i="23"/>
  <c r="F97" i="23"/>
  <c r="G97" i="23"/>
  <c r="H97" i="23"/>
  <c r="B98" i="23"/>
  <c r="D98" i="23"/>
  <c r="E98" i="23"/>
  <c r="F98" i="23"/>
  <c r="G98" i="23"/>
  <c r="H98" i="23"/>
  <c r="B99" i="23"/>
  <c r="D99" i="23"/>
  <c r="E99" i="23"/>
  <c r="F99" i="23"/>
  <c r="G99" i="23"/>
  <c r="H99" i="23"/>
  <c r="B100" i="23"/>
  <c r="D100" i="23"/>
  <c r="E100" i="23"/>
  <c r="F100" i="23"/>
  <c r="G100" i="23"/>
  <c r="H100" i="23"/>
  <c r="B101" i="23"/>
  <c r="D101" i="23"/>
  <c r="E101" i="23"/>
  <c r="F101" i="23"/>
  <c r="G101" i="23"/>
  <c r="H101" i="23"/>
  <c r="B102" i="23"/>
  <c r="D102" i="23"/>
  <c r="E102" i="23"/>
  <c r="F102" i="23"/>
  <c r="G102" i="23"/>
  <c r="H102" i="23"/>
  <c r="B103" i="23"/>
  <c r="D103" i="23"/>
  <c r="E103" i="23"/>
  <c r="F103" i="23"/>
  <c r="G103" i="23"/>
  <c r="H103" i="23"/>
  <c r="B104" i="23"/>
  <c r="D104" i="23"/>
  <c r="E104" i="23"/>
  <c r="F104" i="23"/>
  <c r="G104" i="23"/>
  <c r="H104" i="23"/>
  <c r="B105" i="23"/>
  <c r="D105" i="23"/>
  <c r="E105" i="23"/>
  <c r="F105" i="23"/>
  <c r="G105" i="23"/>
  <c r="H105" i="23"/>
  <c r="B106" i="23"/>
  <c r="D106" i="23"/>
  <c r="E106" i="23"/>
  <c r="F106" i="23"/>
  <c r="G106" i="23"/>
  <c r="H106" i="23"/>
  <c r="B107" i="23"/>
  <c r="D107" i="23"/>
  <c r="E107" i="23"/>
  <c r="F107" i="23"/>
  <c r="G107" i="23"/>
  <c r="H107" i="23"/>
  <c r="B108" i="23"/>
  <c r="D108" i="23"/>
  <c r="E108" i="23"/>
  <c r="F108" i="23"/>
  <c r="G108" i="23"/>
  <c r="H108" i="23"/>
  <c r="B109" i="23"/>
  <c r="D109" i="23"/>
  <c r="E109" i="23"/>
  <c r="F109" i="23"/>
  <c r="G109" i="23"/>
  <c r="H109" i="23"/>
  <c r="B110" i="23"/>
  <c r="D110" i="23"/>
  <c r="E110" i="23"/>
  <c r="F110" i="23"/>
  <c r="G110" i="23"/>
  <c r="H110" i="23"/>
  <c r="B111" i="23"/>
  <c r="D111" i="23"/>
  <c r="E111" i="23"/>
  <c r="F111" i="23"/>
  <c r="G111" i="23"/>
  <c r="H111" i="23"/>
  <c r="B112" i="23"/>
  <c r="D112" i="23"/>
  <c r="E112" i="23"/>
  <c r="F112" i="23"/>
  <c r="G112" i="23"/>
  <c r="H112" i="23"/>
  <c r="B113" i="23"/>
  <c r="D113" i="23"/>
  <c r="E113" i="23"/>
  <c r="F113" i="23"/>
  <c r="G113" i="23"/>
  <c r="H113" i="23"/>
  <c r="B114" i="23"/>
  <c r="D114" i="23"/>
  <c r="E114" i="23"/>
  <c r="F114" i="23"/>
  <c r="G114" i="23"/>
  <c r="H114" i="23"/>
  <c r="B115" i="23"/>
  <c r="D115" i="23"/>
  <c r="E115" i="23"/>
  <c r="F115" i="23"/>
  <c r="G115" i="23"/>
  <c r="H115" i="23"/>
  <c r="B116" i="23"/>
  <c r="D116" i="23"/>
  <c r="E116" i="23"/>
  <c r="F116" i="23"/>
  <c r="G116" i="23"/>
  <c r="H116" i="23"/>
  <c r="B117" i="23"/>
  <c r="D117" i="23"/>
  <c r="E117" i="23"/>
  <c r="F117" i="23"/>
  <c r="G117" i="23"/>
  <c r="H117" i="23"/>
  <c r="B118" i="23"/>
  <c r="D118" i="23"/>
  <c r="E118" i="23"/>
  <c r="F118" i="23"/>
  <c r="G118" i="23"/>
  <c r="H118" i="23"/>
  <c r="B119" i="23"/>
  <c r="D119" i="23"/>
  <c r="E119" i="23"/>
  <c r="F119" i="23"/>
  <c r="G119" i="23"/>
  <c r="H119" i="23"/>
  <c r="B120" i="23"/>
  <c r="D120" i="23"/>
  <c r="E120" i="23"/>
  <c r="F120" i="23"/>
  <c r="G120" i="23"/>
  <c r="H120" i="23"/>
  <c r="B121" i="23"/>
  <c r="D121" i="23"/>
  <c r="E121" i="23"/>
  <c r="F121" i="23"/>
  <c r="G121" i="23"/>
  <c r="H121" i="23"/>
  <c r="B122" i="23"/>
  <c r="D122" i="23"/>
  <c r="E122" i="23"/>
  <c r="F122" i="23"/>
  <c r="G122" i="23"/>
  <c r="H122" i="23"/>
  <c r="B123" i="23"/>
  <c r="D123" i="23"/>
  <c r="E123" i="23"/>
  <c r="F123" i="23"/>
  <c r="G123" i="23"/>
  <c r="H123" i="23"/>
  <c r="B124" i="23"/>
  <c r="D124" i="23"/>
  <c r="E124" i="23"/>
  <c r="F124" i="23"/>
  <c r="G124" i="23"/>
  <c r="H124" i="23"/>
  <c r="B125" i="23"/>
  <c r="D125" i="23"/>
  <c r="E125" i="23"/>
  <c r="F125" i="23"/>
  <c r="G125" i="23"/>
  <c r="H125" i="23"/>
  <c r="B126" i="23"/>
  <c r="D126" i="23"/>
  <c r="E126" i="23"/>
  <c r="F126" i="23"/>
  <c r="G126" i="23"/>
  <c r="H126" i="23"/>
  <c r="B127" i="23"/>
  <c r="D127" i="23"/>
  <c r="E127" i="23"/>
  <c r="F127" i="23"/>
  <c r="G127" i="23"/>
  <c r="H127" i="23"/>
  <c r="B128" i="23"/>
  <c r="D128" i="23"/>
  <c r="E128" i="23"/>
  <c r="F128" i="23"/>
  <c r="G128" i="23"/>
  <c r="H128" i="23"/>
  <c r="B129" i="23"/>
  <c r="D129" i="23"/>
  <c r="E129" i="23"/>
  <c r="F129" i="23"/>
  <c r="G129" i="23"/>
  <c r="H129" i="23"/>
  <c r="B130" i="23"/>
  <c r="D130" i="23"/>
  <c r="E130" i="23"/>
  <c r="F130" i="23"/>
  <c r="G130" i="23"/>
  <c r="H130" i="23"/>
  <c r="B131" i="23"/>
  <c r="D131" i="23"/>
  <c r="E131" i="23"/>
  <c r="F131" i="23"/>
  <c r="G131" i="23"/>
  <c r="H131" i="23"/>
  <c r="B132" i="23"/>
  <c r="D132" i="23"/>
  <c r="E132" i="23"/>
  <c r="F132" i="23"/>
  <c r="G132" i="23"/>
  <c r="H132" i="23"/>
  <c r="B133" i="23"/>
  <c r="D133" i="23"/>
  <c r="E133" i="23"/>
  <c r="F133" i="23"/>
  <c r="G133" i="23"/>
  <c r="H133" i="23"/>
  <c r="B134" i="23"/>
  <c r="D134" i="23"/>
  <c r="E134" i="23"/>
  <c r="F134" i="23"/>
  <c r="G134" i="23"/>
  <c r="H134" i="23"/>
  <c r="B135" i="23"/>
  <c r="D135" i="23"/>
  <c r="E135" i="23"/>
  <c r="F135" i="23"/>
  <c r="G135" i="23"/>
  <c r="H135" i="23"/>
  <c r="B136" i="23"/>
  <c r="D136" i="23"/>
  <c r="E136" i="23"/>
  <c r="F136" i="23"/>
  <c r="G136" i="23"/>
  <c r="H136" i="23"/>
  <c r="B137" i="23"/>
  <c r="D137" i="23"/>
  <c r="E137" i="23"/>
  <c r="F137" i="23"/>
  <c r="G137" i="23"/>
  <c r="H137" i="23"/>
  <c r="B138" i="23"/>
  <c r="D138" i="23"/>
  <c r="E138" i="23"/>
  <c r="F138" i="23"/>
  <c r="G138" i="23"/>
  <c r="H138" i="23"/>
  <c r="B139" i="23"/>
  <c r="D139" i="23"/>
  <c r="E139" i="23"/>
  <c r="F139" i="23"/>
  <c r="G139" i="23"/>
  <c r="H139" i="23"/>
  <c r="B140" i="23"/>
  <c r="D140" i="23"/>
  <c r="E140" i="23"/>
  <c r="F140" i="23"/>
  <c r="G140" i="23"/>
  <c r="H140" i="23"/>
  <c r="B141" i="23"/>
  <c r="D141" i="23"/>
  <c r="E141" i="23"/>
  <c r="F141" i="23"/>
  <c r="G141" i="23"/>
  <c r="H141" i="23"/>
  <c r="B142" i="23"/>
  <c r="D142" i="23"/>
  <c r="E142" i="23"/>
  <c r="F142" i="23"/>
  <c r="G142" i="23"/>
  <c r="H142" i="23"/>
  <c r="B143" i="23"/>
  <c r="D143" i="23"/>
  <c r="E143" i="23"/>
  <c r="F143" i="23"/>
  <c r="G143" i="23"/>
  <c r="H143" i="23"/>
  <c r="B144" i="23"/>
  <c r="D144" i="23"/>
  <c r="E144" i="23"/>
  <c r="F144" i="23"/>
  <c r="G144" i="23"/>
  <c r="H144" i="23"/>
  <c r="B145" i="23"/>
  <c r="D145" i="23"/>
  <c r="E145" i="23"/>
  <c r="F145" i="23"/>
  <c r="G145" i="23"/>
  <c r="H145" i="23"/>
  <c r="B146" i="23"/>
  <c r="D146" i="23"/>
  <c r="E146" i="23"/>
  <c r="F146" i="23"/>
  <c r="G146" i="23"/>
  <c r="H146" i="23"/>
  <c r="B147" i="23"/>
  <c r="D147" i="23"/>
  <c r="E147" i="23"/>
  <c r="F147" i="23"/>
  <c r="G147" i="23"/>
  <c r="H147" i="23"/>
  <c r="B148" i="23"/>
  <c r="D148" i="23"/>
  <c r="E148" i="23"/>
  <c r="F148" i="23"/>
  <c r="G148" i="23"/>
  <c r="H148" i="23"/>
  <c r="B149" i="23"/>
  <c r="D149" i="23"/>
  <c r="E149" i="23"/>
  <c r="F149" i="23"/>
  <c r="G149" i="23"/>
  <c r="H149" i="23"/>
  <c r="B150" i="23"/>
  <c r="D150" i="23"/>
  <c r="E150" i="23"/>
  <c r="F150" i="23"/>
  <c r="G150" i="23"/>
  <c r="H150" i="23"/>
  <c r="B151" i="23"/>
  <c r="D151" i="23"/>
  <c r="E151" i="23"/>
  <c r="F151" i="23"/>
  <c r="G151" i="23"/>
  <c r="H151" i="23"/>
  <c r="B152" i="23"/>
  <c r="D152" i="23"/>
  <c r="E152" i="23"/>
  <c r="F152" i="23"/>
  <c r="G152" i="23"/>
  <c r="H152" i="23"/>
  <c r="B153" i="23"/>
  <c r="D153" i="23"/>
  <c r="E153" i="23"/>
  <c r="F153" i="23"/>
  <c r="G153" i="23"/>
  <c r="H153" i="23"/>
  <c r="B154" i="23"/>
  <c r="D154" i="23"/>
  <c r="E154" i="23"/>
  <c r="F154" i="23"/>
  <c r="G154" i="23"/>
  <c r="H154" i="23"/>
  <c r="B155" i="23"/>
  <c r="D155" i="23"/>
  <c r="E155" i="23"/>
  <c r="F155" i="23"/>
  <c r="G155" i="23"/>
  <c r="H155" i="23"/>
  <c r="B156" i="23"/>
  <c r="D156" i="23"/>
  <c r="E156" i="23"/>
  <c r="F156" i="23"/>
  <c r="G156" i="23"/>
  <c r="H156" i="23"/>
  <c r="B157" i="23"/>
  <c r="D157" i="23"/>
  <c r="E157" i="23"/>
  <c r="F157" i="23"/>
  <c r="G157" i="23"/>
  <c r="H157" i="23"/>
  <c r="B158" i="23"/>
  <c r="D158" i="23"/>
  <c r="E158" i="23"/>
  <c r="F158" i="23"/>
  <c r="G158" i="23"/>
  <c r="H158" i="23"/>
  <c r="B159" i="23"/>
  <c r="D159" i="23"/>
  <c r="E159" i="23"/>
  <c r="F159" i="23"/>
  <c r="G159" i="23"/>
  <c r="H159" i="23"/>
  <c r="B160" i="23"/>
  <c r="D160" i="23"/>
  <c r="E160" i="23"/>
  <c r="F160" i="23"/>
  <c r="G160" i="23"/>
  <c r="H160" i="23"/>
  <c r="B161" i="23"/>
  <c r="D161" i="23"/>
  <c r="E161" i="23"/>
  <c r="F161" i="23"/>
  <c r="G161" i="23"/>
  <c r="H161" i="23"/>
  <c r="B162" i="23"/>
  <c r="D162" i="23"/>
  <c r="E162" i="23"/>
  <c r="F162" i="23"/>
  <c r="G162" i="23"/>
  <c r="H162" i="23"/>
  <c r="B163" i="23"/>
  <c r="D163" i="23"/>
  <c r="E163" i="23"/>
  <c r="F163" i="23"/>
  <c r="G163" i="23"/>
  <c r="H163" i="23"/>
  <c r="B164" i="23"/>
  <c r="D164" i="23"/>
  <c r="E164" i="23"/>
  <c r="F164" i="23"/>
  <c r="G164" i="23"/>
  <c r="H164" i="23"/>
  <c r="B165" i="23"/>
  <c r="D165" i="23"/>
  <c r="E165" i="23"/>
  <c r="F165" i="23"/>
  <c r="G165" i="23"/>
  <c r="H165" i="23"/>
  <c r="B166" i="23"/>
  <c r="D166" i="23"/>
  <c r="E166" i="23"/>
  <c r="F166" i="23"/>
  <c r="G166" i="23"/>
  <c r="H166" i="23"/>
  <c r="B167" i="23"/>
  <c r="D167" i="23"/>
  <c r="E167" i="23"/>
  <c r="F167" i="23"/>
  <c r="G167" i="23"/>
  <c r="H167" i="23"/>
  <c r="B168" i="23"/>
  <c r="D168" i="23"/>
  <c r="E168" i="23"/>
  <c r="F168" i="23"/>
  <c r="G168" i="23"/>
  <c r="H168" i="23"/>
  <c r="B169" i="23"/>
  <c r="D169" i="23"/>
  <c r="E169" i="23"/>
  <c r="F169" i="23"/>
  <c r="G169" i="23"/>
  <c r="H169" i="23"/>
  <c r="B170" i="23"/>
  <c r="D170" i="23"/>
  <c r="E170" i="23"/>
  <c r="F170" i="23"/>
  <c r="G170" i="23"/>
  <c r="H170" i="23"/>
  <c r="B171" i="23"/>
  <c r="D171" i="23"/>
  <c r="E171" i="23"/>
  <c r="F171" i="23"/>
  <c r="G171" i="23"/>
  <c r="H171" i="23"/>
  <c r="B172" i="23"/>
  <c r="D172" i="23"/>
  <c r="E172" i="23"/>
  <c r="F172" i="23"/>
  <c r="G172" i="23"/>
  <c r="H172" i="23"/>
  <c r="B173" i="23"/>
  <c r="D173" i="23"/>
  <c r="E173" i="23"/>
  <c r="F173" i="23"/>
  <c r="G173" i="23"/>
  <c r="H173" i="23"/>
  <c r="B174" i="23"/>
  <c r="D174" i="23"/>
  <c r="E174" i="23"/>
  <c r="F174" i="23"/>
  <c r="G174" i="23"/>
  <c r="H174" i="23"/>
  <c r="B175" i="23"/>
  <c r="D175" i="23"/>
  <c r="E175" i="23"/>
  <c r="F175" i="23"/>
  <c r="G175" i="23"/>
  <c r="H175" i="23"/>
  <c r="B176" i="23"/>
  <c r="D176" i="23"/>
  <c r="E176" i="23"/>
  <c r="F176" i="23"/>
  <c r="G176" i="23"/>
  <c r="H176" i="23"/>
  <c r="B177" i="23"/>
  <c r="D177" i="23"/>
  <c r="E177" i="23"/>
  <c r="F177" i="23"/>
  <c r="G177" i="23"/>
  <c r="H177" i="23"/>
  <c r="B178" i="23"/>
  <c r="D178" i="23"/>
  <c r="E178" i="23"/>
  <c r="F178" i="23"/>
  <c r="G178" i="23"/>
  <c r="H178" i="23"/>
  <c r="B179" i="23"/>
  <c r="D179" i="23"/>
  <c r="E179" i="23"/>
  <c r="F179" i="23"/>
  <c r="G179" i="23"/>
  <c r="H179" i="23"/>
  <c r="B180" i="23"/>
  <c r="D180" i="23"/>
  <c r="E180" i="23"/>
  <c r="F180" i="23"/>
  <c r="G180" i="23"/>
  <c r="H180" i="23"/>
  <c r="B181" i="23"/>
  <c r="D181" i="23"/>
  <c r="E181" i="23"/>
  <c r="F181" i="23"/>
  <c r="G181" i="23"/>
  <c r="H181" i="23"/>
  <c r="B182" i="23"/>
  <c r="D182" i="23"/>
  <c r="E182" i="23"/>
  <c r="F182" i="23"/>
  <c r="G182" i="23"/>
  <c r="H182" i="23"/>
  <c r="B183" i="23"/>
  <c r="D183" i="23"/>
  <c r="E183" i="23"/>
  <c r="F183" i="23"/>
  <c r="G183" i="23"/>
  <c r="H183" i="23"/>
  <c r="B184" i="23"/>
  <c r="D184" i="23"/>
  <c r="E184" i="23"/>
  <c r="F184" i="23"/>
  <c r="G184" i="23"/>
  <c r="H184" i="23"/>
  <c r="B185" i="23"/>
  <c r="D185" i="23"/>
  <c r="E185" i="23"/>
  <c r="F185" i="23"/>
  <c r="G185" i="23"/>
  <c r="H185" i="23"/>
  <c r="B186" i="23"/>
  <c r="D186" i="23"/>
  <c r="E186" i="23"/>
  <c r="F186" i="23"/>
  <c r="G186" i="23"/>
  <c r="H186" i="23"/>
  <c r="B187" i="23"/>
  <c r="D187" i="23"/>
  <c r="E187" i="23"/>
  <c r="F187" i="23"/>
  <c r="G187" i="23"/>
  <c r="H187" i="23"/>
  <c r="B188" i="23"/>
  <c r="D188" i="23"/>
  <c r="E188" i="23"/>
  <c r="F188" i="23"/>
  <c r="G188" i="23"/>
  <c r="H188" i="23"/>
  <c r="B189" i="23"/>
  <c r="D189" i="23"/>
  <c r="E189" i="23"/>
  <c r="F189" i="23"/>
  <c r="G189" i="23"/>
  <c r="H189" i="23"/>
  <c r="B190" i="23"/>
  <c r="D190" i="23"/>
  <c r="E190" i="23"/>
  <c r="F190" i="23"/>
  <c r="G190" i="23"/>
  <c r="H190" i="23"/>
  <c r="B191" i="23"/>
  <c r="D191" i="23"/>
  <c r="E191" i="23"/>
  <c r="F191" i="23"/>
  <c r="G191" i="23"/>
  <c r="H191" i="23"/>
  <c r="B192" i="23"/>
  <c r="D192" i="23"/>
  <c r="E192" i="23"/>
  <c r="F192" i="23"/>
  <c r="G192" i="23"/>
  <c r="H192" i="23"/>
  <c r="B193" i="23"/>
  <c r="D193" i="23"/>
  <c r="E193" i="23"/>
  <c r="F193" i="23"/>
  <c r="G193" i="23"/>
  <c r="H193" i="23"/>
  <c r="B194" i="23"/>
  <c r="D194" i="23"/>
  <c r="E194" i="23"/>
  <c r="F194" i="23"/>
  <c r="G194" i="23"/>
  <c r="H194" i="23"/>
  <c r="B195" i="23"/>
  <c r="D195" i="23"/>
  <c r="E195" i="23"/>
  <c r="F195" i="23"/>
  <c r="G195" i="23"/>
  <c r="H195" i="23"/>
  <c r="B196" i="23"/>
  <c r="D196" i="23"/>
  <c r="E196" i="23"/>
  <c r="F196" i="23"/>
  <c r="G196" i="23"/>
  <c r="H196" i="23"/>
  <c r="B197" i="23"/>
  <c r="D197" i="23"/>
  <c r="E197" i="23"/>
  <c r="F197" i="23"/>
  <c r="G197" i="23"/>
  <c r="H197" i="23"/>
  <c r="B198" i="23"/>
  <c r="D198" i="23"/>
  <c r="E198" i="23"/>
  <c r="F198" i="23"/>
  <c r="G198" i="23"/>
  <c r="H198" i="23"/>
  <c r="B199" i="23"/>
  <c r="D199" i="23"/>
  <c r="E199" i="23"/>
  <c r="F199" i="23"/>
  <c r="G199" i="23"/>
  <c r="H199" i="23"/>
  <c r="B200" i="23"/>
  <c r="D200" i="23"/>
  <c r="E200" i="23"/>
  <c r="F200" i="23"/>
  <c r="G200" i="23"/>
  <c r="H200" i="23"/>
  <c r="B201" i="23"/>
  <c r="D201" i="23"/>
  <c r="E201" i="23"/>
  <c r="F201" i="23"/>
  <c r="G201" i="23"/>
  <c r="H201" i="23"/>
  <c r="B202" i="23"/>
  <c r="D202" i="23"/>
  <c r="E202" i="23"/>
  <c r="F202" i="23"/>
  <c r="G202" i="23"/>
  <c r="H202" i="23"/>
  <c r="B203" i="23"/>
  <c r="D203" i="23"/>
  <c r="E203" i="23"/>
  <c r="F203" i="23"/>
  <c r="G203" i="23"/>
  <c r="H203" i="23"/>
  <c r="B204" i="23"/>
  <c r="D204" i="23"/>
  <c r="E204" i="23"/>
  <c r="F204" i="23"/>
  <c r="G204" i="23"/>
  <c r="H204" i="23"/>
  <c r="B205" i="23"/>
  <c r="D205" i="23"/>
  <c r="E205" i="23"/>
  <c r="F205" i="23"/>
  <c r="G205" i="23"/>
  <c r="H205" i="23"/>
  <c r="B206" i="23"/>
  <c r="D206" i="23"/>
  <c r="E206" i="23"/>
  <c r="F206" i="23"/>
  <c r="G206" i="23"/>
  <c r="H206" i="23"/>
  <c r="B207" i="23"/>
  <c r="D207" i="23"/>
  <c r="E207" i="23"/>
  <c r="F207" i="23"/>
  <c r="G207" i="23"/>
  <c r="H207" i="23"/>
  <c r="B208" i="23"/>
  <c r="D208" i="23"/>
  <c r="E208" i="23"/>
  <c r="F208" i="23"/>
  <c r="G208" i="23"/>
  <c r="H208" i="23"/>
  <c r="E6" i="25"/>
  <c r="E7" i="25"/>
  <c r="E8" i="25"/>
  <c r="E9" i="25"/>
  <c r="E10" i="25"/>
  <c r="E11" i="25"/>
  <c r="E12"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I7" i="25"/>
  <c r="I8" i="25"/>
  <c r="I9" i="25"/>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49" i="25"/>
  <c r="I50" i="25"/>
  <c r="I51" i="25"/>
  <c r="I52" i="25"/>
  <c r="I53" i="25"/>
  <c r="I54" i="25"/>
  <c r="I55" i="25"/>
  <c r="I56" i="25"/>
  <c r="I57" i="25"/>
  <c r="I58" i="25"/>
  <c r="I59" i="25"/>
  <c r="I60" i="25"/>
  <c r="I61" i="25"/>
  <c r="I62" i="25"/>
  <c r="I63" i="25"/>
  <c r="I64" i="25"/>
  <c r="I65" i="25"/>
  <c r="I66" i="25"/>
  <c r="I67" i="25"/>
  <c r="I68" i="25"/>
  <c r="I69" i="25"/>
  <c r="I70" i="25"/>
  <c r="I71" i="25"/>
  <c r="I72" i="25"/>
  <c r="I73" i="25"/>
  <c r="I74" i="25"/>
  <c r="I75" i="25"/>
  <c r="I76" i="25"/>
  <c r="I6" i="25"/>
  <c r="D6" i="27"/>
  <c r="U12" i="23" s="1"/>
  <c r="D7" i="27"/>
  <c r="R13" i="23" s="1"/>
  <c r="D8" i="27"/>
  <c r="T14" i="23" s="1"/>
  <c r="D9" i="27"/>
  <c r="Q15" i="23" s="1"/>
  <c r="D10" i="27"/>
  <c r="T16" i="23" s="1"/>
  <c r="D11" i="27"/>
  <c r="W17" i="23" s="1"/>
  <c r="D12" i="27"/>
  <c r="W18" i="23" s="1"/>
  <c r="D13" i="27"/>
  <c r="U19" i="23" s="1"/>
  <c r="D14" i="27"/>
  <c r="W20" i="23" s="1"/>
  <c r="D15" i="27"/>
  <c r="W21" i="23" s="1"/>
  <c r="D16" i="27"/>
  <c r="W22" i="23" s="1"/>
  <c r="D17" i="27"/>
  <c r="W23" i="23" s="1"/>
  <c r="D18" i="27"/>
  <c r="W24" i="23" s="1"/>
  <c r="D19" i="27"/>
  <c r="W25" i="23" s="1"/>
  <c r="D20" i="27"/>
  <c r="R26" i="23" s="1"/>
  <c r="D21" i="27"/>
  <c r="U27" i="23" s="1"/>
  <c r="D22" i="27"/>
  <c r="W28" i="23" s="1"/>
  <c r="D23" i="27"/>
  <c r="W29" i="23" s="1"/>
  <c r="D24" i="27"/>
  <c r="W30" i="23" s="1"/>
  <c r="D25" i="27"/>
  <c r="W31" i="23" s="1"/>
  <c r="D26" i="27"/>
  <c r="W32" i="23" s="1"/>
  <c r="D27" i="27"/>
  <c r="Q33" i="23" s="1"/>
  <c r="D28" i="27"/>
  <c r="R34" i="23" s="1"/>
  <c r="D29" i="27"/>
  <c r="W35" i="23" s="1"/>
  <c r="D30" i="27"/>
  <c r="W36" i="23" s="1"/>
  <c r="D31" i="27"/>
  <c r="W37" i="23" s="1"/>
  <c r="D32" i="27"/>
  <c r="W38" i="23" s="1"/>
  <c r="D33" i="27"/>
  <c r="D34" i="27"/>
  <c r="W40" i="23" s="1"/>
  <c r="D35" i="27"/>
  <c r="Q41" i="23" s="1"/>
  <c r="D36" i="27"/>
  <c r="T42" i="23" s="1"/>
  <c r="D37" i="27"/>
  <c r="W43" i="23" s="1"/>
  <c r="D38" i="27"/>
  <c r="R44" i="23" s="1"/>
  <c r="D39" i="27"/>
  <c r="S45" i="23" s="1"/>
  <c r="D40" i="27"/>
  <c r="S46" i="23" s="1"/>
  <c r="D41" i="27"/>
  <c r="M47" i="23" s="1"/>
  <c r="D42" i="27"/>
  <c r="W48" i="23" s="1"/>
  <c r="D43" i="27"/>
  <c r="Q49" i="23" s="1"/>
  <c r="D44" i="27"/>
  <c r="R50" i="23" s="1"/>
  <c r="D45" i="27"/>
  <c r="R51" i="23" s="1"/>
  <c r="D46" i="27"/>
  <c r="W52" i="23" s="1"/>
  <c r="D47" i="27"/>
  <c r="U53" i="23" s="1"/>
  <c r="D48" i="27"/>
  <c r="S54" i="23" s="1"/>
  <c r="D49" i="27"/>
  <c r="Q55" i="23" s="1"/>
  <c r="D50" i="27"/>
  <c r="W56" i="23" s="1"/>
  <c r="D51" i="27"/>
  <c r="W57" i="23" s="1"/>
  <c r="D52" i="27"/>
  <c r="R58" i="23" s="1"/>
  <c r="D53" i="27"/>
  <c r="R59" i="23" s="1"/>
  <c r="D54" i="27"/>
  <c r="Q60" i="23" s="1"/>
  <c r="D55" i="27"/>
  <c r="S61" i="23" s="1"/>
  <c r="D56" i="27"/>
  <c r="N62" i="23" s="1"/>
  <c r="D57" i="27"/>
  <c r="W63" i="23" s="1"/>
  <c r="D58" i="27"/>
  <c r="O64" i="23" s="1"/>
  <c r="D59" i="27"/>
  <c r="W65" i="23" s="1"/>
  <c r="D60" i="27"/>
  <c r="R66" i="23" s="1"/>
  <c r="D61" i="27"/>
  <c r="U67" i="23" s="1"/>
  <c r="D62" i="27"/>
  <c r="Q68" i="23" s="1"/>
  <c r="D63" i="27"/>
  <c r="U69" i="23" s="1"/>
  <c r="D64" i="27"/>
  <c r="S70" i="23" s="1"/>
  <c r="D65" i="27"/>
  <c r="Q71" i="23" s="1"/>
  <c r="D66" i="27"/>
  <c r="W72" i="23" s="1"/>
  <c r="D67" i="27"/>
  <c r="R73" i="23" s="1"/>
  <c r="D68" i="27"/>
  <c r="R74" i="23" s="1"/>
  <c r="D69" i="27"/>
  <c r="R75" i="23" s="1"/>
  <c r="D70" i="27"/>
  <c r="R76" i="23" s="1"/>
  <c r="D71" i="27"/>
  <c r="Q77" i="23" s="1"/>
  <c r="D72" i="27"/>
  <c r="R78" i="23" s="1"/>
  <c r="D73" i="27"/>
  <c r="W79" i="23" s="1"/>
  <c r="D74" i="27"/>
  <c r="R80" i="23" s="1"/>
  <c r="D75" i="27"/>
  <c r="Q81" i="23" s="1"/>
  <c r="D76" i="27"/>
  <c r="R82" i="23" s="1"/>
  <c r="D77" i="27"/>
  <c r="U83" i="23" s="1"/>
  <c r="D78" i="27"/>
  <c r="R84" i="23" s="1"/>
  <c r="D79" i="27"/>
  <c r="Q85" i="23" s="1"/>
  <c r="D80" i="27"/>
  <c r="R86" i="23" s="1"/>
  <c r="D81" i="27"/>
  <c r="W87" i="23" s="1"/>
  <c r="D82" i="27"/>
  <c r="R88" i="23" s="1"/>
  <c r="D83" i="27"/>
  <c r="U89" i="23" s="1"/>
  <c r="D84" i="27"/>
  <c r="R90" i="23" s="1"/>
  <c r="D85" i="27"/>
  <c r="R91" i="23" s="1"/>
  <c r="D86" i="27"/>
  <c r="W92" i="23" s="1"/>
  <c r="D87" i="27"/>
  <c r="Q93" i="23" s="1"/>
  <c r="D88" i="27"/>
  <c r="R94" i="23" s="1"/>
  <c r="D89" i="27"/>
  <c r="W95" i="23" s="1"/>
  <c r="D90" i="27"/>
  <c r="R96" i="23" s="1"/>
  <c r="D91" i="27"/>
  <c r="T97" i="23" s="1"/>
  <c r="D92" i="27"/>
  <c r="R98" i="23" s="1"/>
  <c r="D93" i="27"/>
  <c r="U99" i="23" s="1"/>
  <c r="D94" i="27"/>
  <c r="R100" i="23" s="1"/>
  <c r="D95" i="27"/>
  <c r="Q101" i="23" s="1"/>
  <c r="D96" i="27"/>
  <c r="R102" i="23" s="1"/>
  <c r="D97" i="27"/>
  <c r="M103" i="23" s="1"/>
  <c r="D98" i="27"/>
  <c r="R104" i="23" s="1"/>
  <c r="D99" i="27"/>
  <c r="S105" i="23" s="1"/>
  <c r="D100" i="27"/>
  <c r="R106" i="23" s="1"/>
  <c r="Q107" i="23"/>
  <c r="C6" i="27"/>
  <c r="C7" i="27"/>
  <c r="C8" i="27"/>
  <c r="C9" i="27"/>
  <c r="C10" i="27"/>
  <c r="C11" i="27"/>
  <c r="C12" i="27"/>
  <c r="C13" i="27"/>
  <c r="C14" i="27"/>
  <c r="C15" i="27"/>
  <c r="C16" i="27"/>
  <c r="C17" i="27"/>
  <c r="C18" i="27"/>
  <c r="C19" i="27"/>
  <c r="C20" i="27"/>
  <c r="C21" i="27"/>
  <c r="C22" i="27"/>
  <c r="C23" i="27"/>
  <c r="C24" i="27"/>
  <c r="C25" i="27"/>
  <c r="C26" i="27"/>
  <c r="C27" i="27"/>
  <c r="C28" i="27"/>
  <c r="C29" i="27"/>
  <c r="C30" i="27"/>
  <c r="C31" i="27"/>
  <c r="C32" i="27"/>
  <c r="C33" i="27"/>
  <c r="C34" i="27"/>
  <c r="C35" i="27"/>
  <c r="C36" i="27"/>
  <c r="C37" i="27"/>
  <c r="C38" i="27"/>
  <c r="C39" i="27"/>
  <c r="C40" i="27"/>
  <c r="C41" i="27"/>
  <c r="C42" i="27"/>
  <c r="C43" i="27"/>
  <c r="C44" i="27"/>
  <c r="C45" i="27"/>
  <c r="C46" i="27"/>
  <c r="C47" i="27"/>
  <c r="C48" i="27"/>
  <c r="C49" i="27"/>
  <c r="C50" i="27"/>
  <c r="C51" i="27"/>
  <c r="C52" i="27"/>
  <c r="C53" i="27"/>
  <c r="C54" i="27"/>
  <c r="C55" i="27"/>
  <c r="C56" i="27"/>
  <c r="C57" i="27"/>
  <c r="C58" i="27"/>
  <c r="C59" i="27"/>
  <c r="C60" i="27"/>
  <c r="C61" i="27"/>
  <c r="C62" i="27"/>
  <c r="C63" i="27"/>
  <c r="C64" i="27"/>
  <c r="C65" i="27"/>
  <c r="C66" i="27"/>
  <c r="C67" i="27"/>
  <c r="C68" i="27"/>
  <c r="C69" i="27"/>
  <c r="C70" i="27"/>
  <c r="C71" i="27"/>
  <c r="C72" i="27"/>
  <c r="C73" i="27"/>
  <c r="C74" i="27"/>
  <c r="C75" i="27"/>
  <c r="C76" i="27"/>
  <c r="C77" i="27"/>
  <c r="C78" i="27"/>
  <c r="C79" i="27"/>
  <c r="C80" i="27"/>
  <c r="C81" i="27"/>
  <c r="C82" i="27"/>
  <c r="C83" i="27"/>
  <c r="C84" i="27"/>
  <c r="C85" i="27"/>
  <c r="C86" i="27"/>
  <c r="C87" i="27"/>
  <c r="C88" i="27"/>
  <c r="C89" i="27"/>
  <c r="C90" i="27"/>
  <c r="C91" i="27"/>
  <c r="C92" i="27"/>
  <c r="C93" i="27"/>
  <c r="C94" i="27"/>
  <c r="C95" i="27"/>
  <c r="C96" i="27"/>
  <c r="C97" i="27"/>
  <c r="C98" i="27"/>
  <c r="C99" i="27"/>
  <c r="C100" i="27"/>
  <c r="B6" i="27"/>
  <c r="B7" i="27"/>
  <c r="B8" i="27"/>
  <c r="B9" i="27"/>
  <c r="B10" i="27"/>
  <c r="B11" i="27"/>
  <c r="B12" i="27"/>
  <c r="B13" i="27"/>
  <c r="B14" i="27"/>
  <c r="B15" i="27"/>
  <c r="B16" i="27"/>
  <c r="B17" i="27"/>
  <c r="B18" i="27"/>
  <c r="B19" i="27"/>
  <c r="B20" i="27"/>
  <c r="B21" i="27"/>
  <c r="B22" i="27"/>
  <c r="B23" i="27"/>
  <c r="B24" i="27"/>
  <c r="B25" i="27"/>
  <c r="B26" i="27"/>
  <c r="B27" i="27"/>
  <c r="B28" i="27"/>
  <c r="B29" i="27"/>
  <c r="B30" i="27"/>
  <c r="B31" i="27"/>
  <c r="B32" i="27"/>
  <c r="B33" i="27"/>
  <c r="B34" i="27"/>
  <c r="B35" i="27"/>
  <c r="B36" i="27"/>
  <c r="B37" i="27"/>
  <c r="B38" i="27"/>
  <c r="B39" i="27"/>
  <c r="B40" i="27"/>
  <c r="B41" i="27"/>
  <c r="B42" i="27"/>
  <c r="B43" i="27"/>
  <c r="B44" i="27"/>
  <c r="B45" i="27"/>
  <c r="B46" i="27"/>
  <c r="B47" i="27"/>
  <c r="B48" i="27"/>
  <c r="B49" i="27"/>
  <c r="B50" i="27"/>
  <c r="B51" i="27"/>
  <c r="B52" i="27"/>
  <c r="B53" i="27"/>
  <c r="B54" i="27"/>
  <c r="B55" i="27"/>
  <c r="B56" i="27"/>
  <c r="B57" i="27"/>
  <c r="B58" i="27"/>
  <c r="B59" i="27"/>
  <c r="B60" i="27"/>
  <c r="B61" i="27"/>
  <c r="B62" i="27"/>
  <c r="B63" i="27"/>
  <c r="B64" i="27"/>
  <c r="B65" i="27"/>
  <c r="B66" i="27"/>
  <c r="B67" i="27"/>
  <c r="B68" i="27"/>
  <c r="B69" i="27"/>
  <c r="B70" i="27"/>
  <c r="B71" i="27"/>
  <c r="B72" i="27"/>
  <c r="B73" i="27"/>
  <c r="B74" i="27"/>
  <c r="B75" i="27"/>
  <c r="B76" i="27"/>
  <c r="B77" i="27"/>
  <c r="B78" i="27"/>
  <c r="B79" i="27"/>
  <c r="B80" i="27"/>
  <c r="B81" i="27"/>
  <c r="B82" i="27"/>
  <c r="B83" i="27"/>
  <c r="B84" i="27"/>
  <c r="B85" i="27"/>
  <c r="B86" i="27"/>
  <c r="B87" i="27"/>
  <c r="B88" i="27"/>
  <c r="B89" i="27"/>
  <c r="B90" i="27"/>
  <c r="B91" i="27"/>
  <c r="B92" i="27"/>
  <c r="B93" i="27"/>
  <c r="B94" i="27"/>
  <c r="B95" i="27"/>
  <c r="B96" i="27"/>
  <c r="B97" i="27"/>
  <c r="B98" i="27"/>
  <c r="B99" i="27"/>
  <c r="B100" i="27"/>
  <c r="B3" i="23"/>
  <c r="B4" i="42"/>
  <c r="B4" i="26"/>
  <c r="AI6" i="42"/>
  <c r="AI7" i="42"/>
  <c r="AI8" i="42"/>
  <c r="AI9" i="42"/>
  <c r="AI10" i="42"/>
  <c r="AI11" i="42"/>
  <c r="AI12" i="42"/>
  <c r="AI13" i="42"/>
  <c r="AI14" i="42"/>
  <c r="AI15" i="42"/>
  <c r="AI16" i="42"/>
  <c r="AI17" i="42"/>
  <c r="AI18" i="42"/>
  <c r="AI19" i="42"/>
  <c r="AI20" i="42"/>
  <c r="AI21" i="42"/>
  <c r="AI22" i="42"/>
  <c r="AI23" i="42"/>
  <c r="AI24" i="42"/>
  <c r="AI25" i="42"/>
  <c r="AI26" i="42"/>
  <c r="AI27" i="42"/>
  <c r="AI28" i="42"/>
  <c r="AI29" i="42"/>
  <c r="AI30" i="42"/>
  <c r="AI31" i="42"/>
  <c r="AI32" i="42"/>
  <c r="AH6" i="42"/>
  <c r="AH7" i="42"/>
  <c r="AH8" i="42"/>
  <c r="AH9" i="42"/>
  <c r="AH10" i="42"/>
  <c r="AH11" i="42"/>
  <c r="AH12" i="42"/>
  <c r="AH13" i="42"/>
  <c r="AH14" i="42"/>
  <c r="AH15" i="42"/>
  <c r="AH16" i="42"/>
  <c r="AH17" i="42"/>
  <c r="AH18" i="42"/>
  <c r="AH19" i="42"/>
  <c r="AH20" i="42"/>
  <c r="AH21" i="42"/>
  <c r="AH22" i="42"/>
  <c r="AH23" i="42"/>
  <c r="AH24" i="42"/>
  <c r="AH25" i="42"/>
  <c r="AH26" i="42"/>
  <c r="AH27" i="42"/>
  <c r="AH28" i="42"/>
  <c r="AH29" i="42"/>
  <c r="AH30" i="42"/>
  <c r="AH31" i="42"/>
  <c r="AH32" i="42"/>
  <c r="AG6" i="42"/>
  <c r="AG7" i="42"/>
  <c r="AG8" i="42"/>
  <c r="AG9" i="42"/>
  <c r="AG10" i="42"/>
  <c r="AG11" i="42"/>
  <c r="AG12" i="42"/>
  <c r="AG13" i="42"/>
  <c r="AG14" i="42"/>
  <c r="AG15" i="42"/>
  <c r="AG16" i="42"/>
  <c r="AG17" i="42"/>
  <c r="AG18" i="42"/>
  <c r="AG19" i="42"/>
  <c r="AG20" i="42"/>
  <c r="AG21" i="42"/>
  <c r="AG22" i="42"/>
  <c r="AG23" i="42"/>
  <c r="AG24" i="42"/>
  <c r="AG25" i="42"/>
  <c r="AG26" i="42"/>
  <c r="AG27" i="42"/>
  <c r="AG28" i="42"/>
  <c r="AG29" i="42"/>
  <c r="AG30" i="42"/>
  <c r="AG31" i="42"/>
  <c r="AG32" i="42"/>
  <c r="AF6" i="42"/>
  <c r="AF7" i="42"/>
  <c r="AF8" i="42"/>
  <c r="AF9" i="42"/>
  <c r="AF10" i="42"/>
  <c r="AF11" i="42"/>
  <c r="AF12" i="42"/>
  <c r="AF13" i="42"/>
  <c r="AF14" i="42"/>
  <c r="AF15" i="42"/>
  <c r="AF16" i="42"/>
  <c r="AF17" i="42"/>
  <c r="AF18" i="42"/>
  <c r="AF19" i="42"/>
  <c r="AF20" i="42"/>
  <c r="AF21" i="42"/>
  <c r="AF22" i="42"/>
  <c r="AF23" i="42"/>
  <c r="AF24" i="42"/>
  <c r="AF25" i="42"/>
  <c r="AF26" i="42"/>
  <c r="AF27" i="42"/>
  <c r="AF28" i="42"/>
  <c r="AF29" i="42"/>
  <c r="AF30" i="42"/>
  <c r="AF31" i="42"/>
  <c r="AF32" i="42"/>
  <c r="AE6" i="42"/>
  <c r="AE7" i="42"/>
  <c r="AE8" i="42"/>
  <c r="AE9" i="42"/>
  <c r="AE10" i="42"/>
  <c r="AE11" i="42"/>
  <c r="AE12" i="42"/>
  <c r="AE13" i="42"/>
  <c r="AE14" i="42"/>
  <c r="AE15" i="42"/>
  <c r="AE16" i="42"/>
  <c r="AE17" i="42"/>
  <c r="AE18" i="42"/>
  <c r="AE19" i="42"/>
  <c r="AE20" i="42"/>
  <c r="AE21" i="42"/>
  <c r="AE22" i="42"/>
  <c r="AE23" i="42"/>
  <c r="AE24" i="42"/>
  <c r="AE25" i="42"/>
  <c r="AE26" i="42"/>
  <c r="AE27" i="42"/>
  <c r="AE28" i="42"/>
  <c r="AE29" i="42"/>
  <c r="AE30" i="42"/>
  <c r="AE31" i="42"/>
  <c r="AE32" i="42"/>
  <c r="C7" i="42"/>
  <c r="L7" i="42" s="1"/>
  <c r="C8" i="42"/>
  <c r="H8" i="42" s="1"/>
  <c r="C9" i="42"/>
  <c r="J9" i="42" s="1"/>
  <c r="C10" i="42"/>
  <c r="H10" i="42" s="1"/>
  <c r="C11" i="42"/>
  <c r="H11" i="42" s="1"/>
  <c r="C12" i="42"/>
  <c r="F12" i="42" s="1"/>
  <c r="C13" i="42"/>
  <c r="J13" i="42" s="1"/>
  <c r="C14" i="42"/>
  <c r="F14" i="42" s="1"/>
  <c r="C15" i="42"/>
  <c r="H15" i="42" s="1"/>
  <c r="C16" i="42"/>
  <c r="J16" i="42" s="1"/>
  <c r="C17" i="42"/>
  <c r="F17" i="42" s="1"/>
  <c r="C18" i="42"/>
  <c r="L18" i="42" s="1"/>
  <c r="C19" i="42"/>
  <c r="J19" i="42" s="1"/>
  <c r="C20" i="42"/>
  <c r="H20" i="42" s="1"/>
  <c r="C21" i="42"/>
  <c r="H21" i="42" s="1"/>
  <c r="C22" i="42"/>
  <c r="L22" i="42" s="1"/>
  <c r="C23" i="42"/>
  <c r="H23" i="42" s="1"/>
  <c r="C24" i="42"/>
  <c r="J24" i="42" s="1"/>
  <c r="C25" i="42"/>
  <c r="J25" i="42" s="1"/>
  <c r="C26" i="42"/>
  <c r="L26" i="42" s="1"/>
  <c r="C27" i="42"/>
  <c r="H27" i="42" s="1"/>
  <c r="C28" i="42"/>
  <c r="H28" i="42" s="1"/>
  <c r="C29" i="42"/>
  <c r="J29" i="42" s="1"/>
  <c r="C30" i="42"/>
  <c r="C31" i="42"/>
  <c r="F31" i="42" s="1"/>
  <c r="C32" i="42"/>
  <c r="J32" i="42" s="1"/>
  <c r="C6" i="42"/>
  <c r="L6" i="42" s="1"/>
  <c r="B6" i="42"/>
  <c r="B7" i="42"/>
  <c r="B8" i="42"/>
  <c r="B9" i="42"/>
  <c r="B10" i="42"/>
  <c r="B11" i="42"/>
  <c r="B12" i="42"/>
  <c r="B13" i="42"/>
  <c r="B14" i="42"/>
  <c r="B15" i="42"/>
  <c r="AJ15" i="42" s="1"/>
  <c r="B16" i="42"/>
  <c r="AJ16" i="42" s="1"/>
  <c r="B17" i="42"/>
  <c r="AJ17" i="42" s="1"/>
  <c r="B18" i="42"/>
  <c r="AJ18" i="42" s="1"/>
  <c r="B32" i="23"/>
  <c r="D32" i="23"/>
  <c r="E32" i="23"/>
  <c r="F32" i="23"/>
  <c r="G32" i="23"/>
  <c r="H32" i="23"/>
  <c r="B33" i="23"/>
  <c r="D33" i="23"/>
  <c r="E33" i="23"/>
  <c r="F33" i="23"/>
  <c r="G33" i="23"/>
  <c r="H33" i="23"/>
  <c r="B34" i="23"/>
  <c r="D34" i="23"/>
  <c r="E34" i="23"/>
  <c r="F34" i="23"/>
  <c r="G34" i="23"/>
  <c r="H34" i="23"/>
  <c r="B35" i="23"/>
  <c r="D35" i="23"/>
  <c r="E35" i="23"/>
  <c r="F35" i="23"/>
  <c r="G35" i="23"/>
  <c r="H35" i="23"/>
  <c r="B19" i="42"/>
  <c r="AJ19" i="42" s="1"/>
  <c r="B20" i="42"/>
  <c r="AJ20" i="42" s="1"/>
  <c r="B21" i="42"/>
  <c r="AJ21" i="42" s="1"/>
  <c r="B22" i="42"/>
  <c r="AJ22" i="42" s="1"/>
  <c r="B23" i="42"/>
  <c r="AJ23" i="42" s="1"/>
  <c r="B24" i="42"/>
  <c r="AJ24" i="42" s="1"/>
  <c r="B25" i="42"/>
  <c r="AJ25" i="42" s="1"/>
  <c r="B26" i="42"/>
  <c r="AJ26" i="42" s="1"/>
  <c r="B27" i="42"/>
  <c r="AJ27" i="42" s="1"/>
  <c r="B28" i="42"/>
  <c r="AJ28" i="42" s="1"/>
  <c r="B29" i="42"/>
  <c r="AJ29" i="42" s="1"/>
  <c r="B30" i="42"/>
  <c r="AJ30" i="42" s="1"/>
  <c r="B31" i="42"/>
  <c r="AJ31" i="42" s="1"/>
  <c r="B32" i="42"/>
  <c r="AJ32" i="42" s="1"/>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H6" i="25"/>
  <c r="H7" i="25"/>
  <c r="H8" i="25"/>
  <c r="H9" i="25"/>
  <c r="H10" i="25"/>
  <c r="H11" i="25"/>
  <c r="H12" i="25"/>
  <c r="H13" i="25"/>
  <c r="H14" i="25"/>
  <c r="H15" i="25"/>
  <c r="H16" i="25"/>
  <c r="H17" i="25"/>
  <c r="H18" i="25"/>
  <c r="H19" i="25"/>
  <c r="H20" i="25"/>
  <c r="H21" i="25"/>
  <c r="H22" i="25"/>
  <c r="H23" i="25"/>
  <c r="H24" i="25"/>
  <c r="H25" i="25"/>
  <c r="H26" i="25"/>
  <c r="H27" i="25"/>
  <c r="H28" i="25"/>
  <c r="H29" i="25"/>
  <c r="H30" i="25"/>
  <c r="H31" i="25"/>
  <c r="H32" i="25"/>
  <c r="H33" i="25"/>
  <c r="H34" i="25"/>
  <c r="H35" i="25"/>
  <c r="H36" i="25"/>
  <c r="H37" i="25"/>
  <c r="H38" i="25"/>
  <c r="H40" i="25"/>
  <c r="H41" i="25"/>
  <c r="H42" i="25"/>
  <c r="H43" i="25"/>
  <c r="H44" i="25"/>
  <c r="H45" i="25"/>
  <c r="H46" i="25"/>
  <c r="H47" i="25"/>
  <c r="H48" i="25"/>
  <c r="H49" i="25"/>
  <c r="H50"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D6" i="25"/>
  <c r="D7" i="25"/>
  <c r="D8" i="25"/>
  <c r="D9" i="25"/>
  <c r="D10" i="25"/>
  <c r="D11" i="25"/>
  <c r="D12" i="25"/>
  <c r="D13" i="25"/>
  <c r="D14" i="25"/>
  <c r="D15" i="25"/>
  <c r="D16" i="25"/>
  <c r="D17" i="25"/>
  <c r="D18" i="25"/>
  <c r="D19" i="25"/>
  <c r="D20" i="25"/>
  <c r="D21" i="25"/>
  <c r="D22" i="25"/>
  <c r="D23" i="25"/>
  <c r="D24" i="25"/>
  <c r="D25" i="25"/>
  <c r="D26" i="25"/>
  <c r="D27" i="25"/>
  <c r="D28" i="25"/>
  <c r="D29" i="25"/>
  <c r="D30" i="25"/>
  <c r="D31" i="25"/>
  <c r="D32" i="25"/>
  <c r="D33" i="25"/>
  <c r="D34" i="25"/>
  <c r="D35" i="25"/>
  <c r="D36" i="25"/>
  <c r="D37" i="25"/>
  <c r="D38" i="25"/>
  <c r="D39" i="25"/>
  <c r="D40" i="25"/>
  <c r="D41" i="25"/>
  <c r="D42" i="25"/>
  <c r="D43" i="25"/>
  <c r="D44" i="25"/>
  <c r="D45" i="25"/>
  <c r="D46" i="25"/>
  <c r="D47" i="25"/>
  <c r="D48" i="25"/>
  <c r="D49" i="25"/>
  <c r="D50" i="25"/>
  <c r="D51" i="25"/>
  <c r="D52" i="25"/>
  <c r="D53" i="25"/>
  <c r="D54" i="25"/>
  <c r="D55" i="25"/>
  <c r="D56" i="25"/>
  <c r="D57" i="25"/>
  <c r="D58" i="25"/>
  <c r="D59" i="25"/>
  <c r="D60" i="25"/>
  <c r="D61" i="25"/>
  <c r="D62" i="25"/>
  <c r="D63" i="25"/>
  <c r="D64" i="25"/>
  <c r="D65" i="25"/>
  <c r="D66" i="25"/>
  <c r="D67" i="25"/>
  <c r="D68" i="25"/>
  <c r="D69" i="25"/>
  <c r="D70" i="25"/>
  <c r="D71" i="25"/>
  <c r="D72" i="25"/>
  <c r="D73" i="25"/>
  <c r="D74" i="25"/>
  <c r="D75" i="25"/>
  <c r="D76" i="25"/>
  <c r="C6" i="25"/>
  <c r="B6" i="25"/>
  <c r="B7" i="25"/>
  <c r="B8" i="25"/>
  <c r="B9" i="25"/>
  <c r="B10" i="25"/>
  <c r="B11" i="25"/>
  <c r="B12" i="25"/>
  <c r="B13" i="25"/>
  <c r="B14" i="25"/>
  <c r="B15" i="25"/>
  <c r="B16" i="25"/>
  <c r="B17" i="25"/>
  <c r="B18" i="25"/>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B71" i="25"/>
  <c r="B72" i="25"/>
  <c r="B73" i="25"/>
  <c r="B74" i="25"/>
  <c r="B75" i="25"/>
  <c r="B76" i="25"/>
  <c r="C6" i="26"/>
  <c r="F6" i="26" s="1"/>
  <c r="AE7" i="26"/>
  <c r="AF7" i="26"/>
  <c r="AG7" i="26"/>
  <c r="AE8" i="26"/>
  <c r="AF8" i="26"/>
  <c r="AG8" i="26"/>
  <c r="AE9" i="26"/>
  <c r="AF9" i="26"/>
  <c r="AG9" i="26"/>
  <c r="AG6" i="26"/>
  <c r="AE6" i="26"/>
  <c r="AF6" i="26"/>
  <c r="AD6" i="26"/>
  <c r="AD7" i="26"/>
  <c r="AD8" i="26"/>
  <c r="AD9" i="26"/>
  <c r="AD10" i="26"/>
  <c r="B36" i="23"/>
  <c r="B37" i="23"/>
  <c r="B38" i="23"/>
  <c r="B39" i="23"/>
  <c r="D36" i="23"/>
  <c r="E36" i="23"/>
  <c r="F36" i="23"/>
  <c r="G36" i="23"/>
  <c r="H36" i="23"/>
  <c r="D37" i="23"/>
  <c r="E37" i="23"/>
  <c r="F37" i="23"/>
  <c r="G37" i="23"/>
  <c r="H37" i="23"/>
  <c r="D38" i="23"/>
  <c r="E38" i="23"/>
  <c r="F38" i="23"/>
  <c r="G38" i="23"/>
  <c r="H38" i="23"/>
  <c r="D39" i="23"/>
  <c r="E39" i="23"/>
  <c r="F39" i="23"/>
  <c r="G39" i="23"/>
  <c r="H39" i="23"/>
  <c r="B40" i="23"/>
  <c r="D40" i="23"/>
  <c r="E40" i="23"/>
  <c r="F40" i="23"/>
  <c r="G40" i="23"/>
  <c r="H40" i="23"/>
  <c r="B41" i="23"/>
  <c r="D41" i="23"/>
  <c r="E41" i="23"/>
  <c r="F41" i="23"/>
  <c r="G41" i="23"/>
  <c r="H41" i="23"/>
  <c r="B6" i="26"/>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95"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L7" i="25"/>
  <c r="L8" i="25"/>
  <c r="L9" i="25"/>
  <c r="L10" i="25"/>
  <c r="L11" i="25"/>
  <c r="L12" i="25"/>
  <c r="L13" i="25"/>
  <c r="L14" i="25"/>
  <c r="L15" i="25"/>
  <c r="L16" i="25"/>
  <c r="L17" i="25"/>
  <c r="L18" i="25"/>
  <c r="L19" i="25"/>
  <c r="L20" i="25"/>
  <c r="L21" i="25"/>
  <c r="L22" i="25"/>
  <c r="L23" i="25"/>
  <c r="L24" i="25"/>
  <c r="L25" i="25"/>
  <c r="L26" i="25"/>
  <c r="L27" i="25"/>
  <c r="L28" i="25"/>
  <c r="L29" i="25"/>
  <c r="L30" i="25"/>
  <c r="L31" i="25"/>
  <c r="L32" i="25"/>
  <c r="L33" i="25"/>
  <c r="L34" i="25"/>
  <c r="L35" i="25"/>
  <c r="L36" i="25"/>
  <c r="L37" i="25"/>
  <c r="L38" i="25"/>
  <c r="L39" i="25"/>
  <c r="L40" i="25"/>
  <c r="L41" i="25"/>
  <c r="L42" i="25"/>
  <c r="L43" i="25"/>
  <c r="L44" i="25"/>
  <c r="L45" i="25"/>
  <c r="L46" i="25"/>
  <c r="L47" i="25"/>
  <c r="L48" i="25"/>
  <c r="L49" i="25"/>
  <c r="L50" i="25"/>
  <c r="L51" i="25"/>
  <c r="L52" i="25"/>
  <c r="L53" i="25"/>
  <c r="L54" i="25"/>
  <c r="L55" i="25"/>
  <c r="L56" i="25"/>
  <c r="L57" i="25"/>
  <c r="L58" i="25"/>
  <c r="L59" i="25"/>
  <c r="L60" i="25"/>
  <c r="L61" i="25"/>
  <c r="L62" i="25"/>
  <c r="L63" i="25"/>
  <c r="L64" i="25"/>
  <c r="L6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L115" i="25"/>
  <c r="L116" i="25"/>
  <c r="L117" i="25"/>
  <c r="L118" i="25"/>
  <c r="L119" i="25"/>
  <c r="L120" i="25"/>
  <c r="L121" i="25"/>
  <c r="L122" i="25"/>
  <c r="L123" i="25"/>
  <c r="L124" i="25"/>
  <c r="L125" i="25"/>
  <c r="L126" i="25"/>
  <c r="L127" i="25"/>
  <c r="L128" i="25"/>
  <c r="L129" i="25"/>
  <c r="L130" i="25"/>
  <c r="L131" i="25"/>
  <c r="L132" i="25"/>
  <c r="L133" i="25"/>
  <c r="L134" i="25"/>
  <c r="L135" i="25"/>
  <c r="L136" i="25"/>
  <c r="L137" i="25"/>
  <c r="L138" i="25"/>
  <c r="L139" i="25"/>
  <c r="L140" i="25"/>
  <c r="L141" i="25"/>
  <c r="L142" i="25"/>
  <c r="L143" i="25"/>
  <c r="L144" i="25"/>
  <c r="L145" i="25"/>
  <c r="L146" i="25"/>
  <c r="L147" i="25"/>
  <c r="L148" i="25"/>
  <c r="L149" i="25"/>
  <c r="L150" i="25"/>
  <c r="L151" i="25"/>
  <c r="L152" i="25"/>
  <c r="L153" i="25"/>
  <c r="L154" i="25"/>
  <c r="L155" i="25"/>
  <c r="L156" i="25"/>
  <c r="L157" i="25"/>
  <c r="L158" i="25"/>
  <c r="L159" i="25"/>
  <c r="L160" i="25"/>
  <c r="L161" i="25"/>
  <c r="L162" i="25"/>
  <c r="L163" i="25"/>
  <c r="L164" i="25"/>
  <c r="L165" i="25"/>
  <c r="L166" i="25"/>
  <c r="L167" i="25"/>
  <c r="L168" i="25"/>
  <c r="L169" i="25"/>
  <c r="L170" i="25"/>
  <c r="L171" i="25"/>
  <c r="L172" i="25"/>
  <c r="L173" i="25"/>
  <c r="L174" i="25"/>
  <c r="L175" i="25"/>
  <c r="L176" i="25"/>
  <c r="L177" i="25"/>
  <c r="L178" i="25"/>
  <c r="L179" i="25"/>
  <c r="L180" i="25"/>
  <c r="L181" i="25"/>
  <c r="L182" i="25"/>
  <c r="L183" i="25"/>
  <c r="L184" i="25"/>
  <c r="L185" i="25"/>
  <c r="L186" i="25"/>
  <c r="L187" i="25"/>
  <c r="L188" i="25"/>
  <c r="L189" i="25"/>
  <c r="L190" i="25"/>
  <c r="L191" i="25"/>
  <c r="L192" i="25"/>
  <c r="L193" i="25"/>
  <c r="L194" i="25"/>
  <c r="L195" i="25"/>
  <c r="L196" i="25"/>
  <c r="L197" i="25"/>
  <c r="L198" i="25"/>
  <c r="L199" i="25"/>
  <c r="L200" i="25"/>
  <c r="L201" i="25"/>
  <c r="L202" i="25"/>
  <c r="L203" i="25"/>
  <c r="L204" i="25"/>
  <c r="L205" i="25"/>
  <c r="L206" i="25"/>
  <c r="L207" i="25"/>
  <c r="L208" i="25"/>
  <c r="L209" i="25"/>
  <c r="L210" i="25"/>
  <c r="L211" i="25"/>
  <c r="L212" i="25"/>
  <c r="L213" i="25"/>
  <c r="L214" i="25"/>
  <c r="L215" i="25"/>
  <c r="L216" i="25"/>
  <c r="L217" i="25"/>
  <c r="L218" i="25"/>
  <c r="L219" i="25"/>
  <c r="L220" i="25"/>
  <c r="L221" i="25"/>
  <c r="C7" i="25"/>
  <c r="C8" i="25"/>
  <c r="C9" i="25"/>
  <c r="C10" i="25"/>
  <c r="C11" i="25"/>
  <c r="C12" i="25"/>
  <c r="C13" i="25"/>
  <c r="C14" i="25"/>
  <c r="C15" i="25"/>
  <c r="C16"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C66" i="25"/>
  <c r="C67" i="25"/>
  <c r="C68" i="25"/>
  <c r="C69" i="25"/>
  <c r="C70" i="25"/>
  <c r="C71" i="25"/>
  <c r="C72" i="25"/>
  <c r="C73" i="25"/>
  <c r="C74" i="25"/>
  <c r="C75" i="25"/>
  <c r="C76" i="25"/>
  <c r="C77" i="25"/>
  <c r="C78" i="25"/>
  <c r="C79" i="25"/>
  <c r="C80" i="25"/>
  <c r="C81" i="25"/>
  <c r="C82" i="25"/>
  <c r="C83" i="25"/>
  <c r="C84" i="25"/>
  <c r="C85" i="25"/>
  <c r="C86" i="25"/>
  <c r="C87" i="25"/>
  <c r="C88" i="25"/>
  <c r="C89" i="25"/>
  <c r="C90" i="25"/>
  <c r="C91" i="25"/>
  <c r="C92" i="25"/>
  <c r="C93" i="25"/>
  <c r="C94" i="25"/>
  <c r="C95" i="25"/>
  <c r="C96" i="25"/>
  <c r="C97" i="25"/>
  <c r="C98" i="25"/>
  <c r="C99" i="25"/>
  <c r="C100" i="25"/>
  <c r="C101" i="25"/>
  <c r="C102" i="25"/>
  <c r="C103" i="25"/>
  <c r="C104" i="25"/>
  <c r="C105" i="25"/>
  <c r="C106" i="25"/>
  <c r="C107" i="25"/>
  <c r="C108" i="25"/>
  <c r="C109" i="25"/>
  <c r="C110" i="25"/>
  <c r="C111" i="25"/>
  <c r="C112" i="25"/>
  <c r="C113" i="25"/>
  <c r="C114" i="25"/>
  <c r="C115" i="25"/>
  <c r="C116" i="25"/>
  <c r="C117" i="25"/>
  <c r="C118" i="25"/>
  <c r="C119" i="25"/>
  <c r="C120" i="25"/>
  <c r="C121" i="25"/>
  <c r="C122" i="25"/>
  <c r="C123" i="25"/>
  <c r="C124" i="25"/>
  <c r="C125" i="25"/>
  <c r="C126" i="25"/>
  <c r="C127" i="25"/>
  <c r="C128" i="25"/>
  <c r="C129" i="25"/>
  <c r="C130" i="25"/>
  <c r="C131" i="25"/>
  <c r="C132" i="25"/>
  <c r="C133" i="25"/>
  <c r="C134" i="25"/>
  <c r="C135" i="25"/>
  <c r="C136" i="25"/>
  <c r="C137" i="25"/>
  <c r="C138" i="25"/>
  <c r="C139" i="25"/>
  <c r="C140" i="25"/>
  <c r="C141" i="25"/>
  <c r="C142" i="25"/>
  <c r="C143" i="25"/>
  <c r="C144" i="25"/>
  <c r="C145" i="25"/>
  <c r="C146" i="25"/>
  <c r="C147" i="25"/>
  <c r="C148" i="25"/>
  <c r="C149" i="25"/>
  <c r="C150" i="25"/>
  <c r="C151" i="25"/>
  <c r="C152" i="25"/>
  <c r="C153" i="25"/>
  <c r="C154" i="25"/>
  <c r="C155" i="25"/>
  <c r="C156" i="25"/>
  <c r="C157" i="25"/>
  <c r="C158" i="25"/>
  <c r="C159" i="25"/>
  <c r="C160" i="25"/>
  <c r="C161" i="25"/>
  <c r="C162" i="25"/>
  <c r="C163" i="25"/>
  <c r="C164" i="25"/>
  <c r="C165" i="25"/>
  <c r="C166" i="25"/>
  <c r="C167" i="25"/>
  <c r="C168" i="25"/>
  <c r="C169" i="25"/>
  <c r="C170" i="25"/>
  <c r="C171" i="25"/>
  <c r="C172" i="25"/>
  <c r="C173" i="25"/>
  <c r="C174" i="25"/>
  <c r="C175" i="25"/>
  <c r="C176" i="25"/>
  <c r="C177" i="25"/>
  <c r="C178" i="25"/>
  <c r="C179" i="25"/>
  <c r="C180" i="25"/>
  <c r="C181" i="25"/>
  <c r="C182" i="25"/>
  <c r="C183" i="25"/>
  <c r="C184" i="25"/>
  <c r="C185" i="25"/>
  <c r="C186" i="25"/>
  <c r="C187" i="25"/>
  <c r="C188" i="25"/>
  <c r="C189" i="25"/>
  <c r="C190" i="25"/>
  <c r="C191" i="25"/>
  <c r="C192" i="25"/>
  <c r="C193" i="25"/>
  <c r="C194" i="25"/>
  <c r="C195" i="25"/>
  <c r="C196" i="25"/>
  <c r="C197" i="25"/>
  <c r="C198" i="25"/>
  <c r="C199" i="25"/>
  <c r="C200" i="25"/>
  <c r="C201" i="25"/>
  <c r="C202" i="25"/>
  <c r="C203" i="25"/>
  <c r="C204" i="25"/>
  <c r="C205" i="25"/>
  <c r="C206" i="25"/>
  <c r="C207" i="25"/>
  <c r="C208" i="25"/>
  <c r="C209" i="25"/>
  <c r="C210" i="25"/>
  <c r="C211" i="25"/>
  <c r="C212" i="25"/>
  <c r="C213" i="25"/>
  <c r="C214" i="25"/>
  <c r="C215" i="25"/>
  <c r="C216" i="25"/>
  <c r="C217" i="25"/>
  <c r="C218" i="25"/>
  <c r="C219" i="25"/>
  <c r="C220" i="25"/>
  <c r="C221" i="25"/>
  <c r="K7" i="25"/>
  <c r="K8" i="25"/>
  <c r="K9" i="25"/>
  <c r="K10" i="25"/>
  <c r="K11" i="25"/>
  <c r="K12" i="25"/>
  <c r="K13" i="25"/>
  <c r="K14" i="25"/>
  <c r="K15" i="25"/>
  <c r="K16" i="25"/>
  <c r="K17" i="25"/>
  <c r="K18" i="25"/>
  <c r="K19" i="25"/>
  <c r="K20" i="25"/>
  <c r="K21" i="25"/>
  <c r="K22" i="25"/>
  <c r="K23" i="25"/>
  <c r="K24" i="25"/>
  <c r="K25" i="25"/>
  <c r="K26" i="25"/>
  <c r="K27" i="25"/>
  <c r="K28" i="25"/>
  <c r="K29" i="25"/>
  <c r="K30" i="25"/>
  <c r="K31" i="25"/>
  <c r="K32" i="25"/>
  <c r="K33" i="25"/>
  <c r="K34" i="25"/>
  <c r="K35" i="25"/>
  <c r="K36" i="25"/>
  <c r="K37" i="25"/>
  <c r="K38" i="25"/>
  <c r="K39" i="25"/>
  <c r="K40" i="25"/>
  <c r="K41" i="25"/>
  <c r="K42" i="25"/>
  <c r="K43" i="25"/>
  <c r="K44" i="25"/>
  <c r="K45" i="25"/>
  <c r="K46" i="25"/>
  <c r="K47" i="25"/>
  <c r="K48" i="25"/>
  <c r="K49" i="25"/>
  <c r="K50" i="25"/>
  <c r="K51" i="25"/>
  <c r="K52" i="25"/>
  <c r="K53" i="25"/>
  <c r="K54" i="25"/>
  <c r="K55" i="25"/>
  <c r="K56" i="25"/>
  <c r="K57" i="25"/>
  <c r="K58" i="25"/>
  <c r="K59" i="25"/>
  <c r="K60" i="25"/>
  <c r="K61" i="25"/>
  <c r="K62" i="25"/>
  <c r="K63" i="25"/>
  <c r="K64" i="25"/>
  <c r="K65"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K115" i="25"/>
  <c r="K116" i="25"/>
  <c r="K117" i="25"/>
  <c r="K118" i="25"/>
  <c r="K119" i="25"/>
  <c r="K120" i="25"/>
  <c r="K121" i="25"/>
  <c r="K122" i="25"/>
  <c r="K123" i="25"/>
  <c r="K124" i="25"/>
  <c r="K125" i="25"/>
  <c r="K126" i="25"/>
  <c r="K127" i="25"/>
  <c r="K128" i="25"/>
  <c r="K129" i="25"/>
  <c r="K130" i="25"/>
  <c r="K131" i="25"/>
  <c r="K132" i="25"/>
  <c r="K133" i="25"/>
  <c r="K134" i="25"/>
  <c r="K135" i="25"/>
  <c r="K136" i="25"/>
  <c r="K137" i="25"/>
  <c r="K138" i="25"/>
  <c r="K139" i="25"/>
  <c r="K140" i="25"/>
  <c r="K141" i="25"/>
  <c r="K142" i="25"/>
  <c r="K143" i="25"/>
  <c r="K144" i="25"/>
  <c r="K145" i="25"/>
  <c r="K146" i="25"/>
  <c r="K147" i="25"/>
  <c r="K148" i="25"/>
  <c r="K149" i="25"/>
  <c r="K150" i="25"/>
  <c r="K151" i="25"/>
  <c r="K152" i="25"/>
  <c r="K153" i="25"/>
  <c r="K154" i="25"/>
  <c r="K155" i="25"/>
  <c r="K156" i="25"/>
  <c r="K157" i="25"/>
  <c r="K158" i="25"/>
  <c r="K159" i="25"/>
  <c r="K160" i="25"/>
  <c r="K161" i="25"/>
  <c r="K162" i="25"/>
  <c r="K163" i="25"/>
  <c r="K164" i="25"/>
  <c r="K165" i="25"/>
  <c r="K166" i="25"/>
  <c r="K167" i="25"/>
  <c r="K168" i="25"/>
  <c r="K169" i="25"/>
  <c r="K170" i="25"/>
  <c r="K171" i="25"/>
  <c r="K172" i="25"/>
  <c r="K173" i="25"/>
  <c r="K174" i="25"/>
  <c r="K175" i="25"/>
  <c r="K176" i="25"/>
  <c r="K177" i="25"/>
  <c r="K178" i="25"/>
  <c r="K179" i="25"/>
  <c r="K180" i="25"/>
  <c r="K181" i="25"/>
  <c r="K182" i="25"/>
  <c r="K183" i="25"/>
  <c r="K184" i="25"/>
  <c r="K185" i="25"/>
  <c r="K186" i="25"/>
  <c r="K187" i="25"/>
  <c r="K188" i="25"/>
  <c r="K189" i="25"/>
  <c r="K190" i="25"/>
  <c r="K191" i="25"/>
  <c r="K192" i="25"/>
  <c r="K193" i="25"/>
  <c r="K194" i="25"/>
  <c r="K195" i="25"/>
  <c r="K196" i="25"/>
  <c r="K197" i="25"/>
  <c r="K198" i="25"/>
  <c r="K199" i="25"/>
  <c r="K200" i="25"/>
  <c r="K201" i="25"/>
  <c r="K202" i="25"/>
  <c r="K203" i="25"/>
  <c r="K204" i="25"/>
  <c r="K205" i="25"/>
  <c r="K206" i="25"/>
  <c r="K207" i="25"/>
  <c r="K208" i="25"/>
  <c r="K209" i="25"/>
  <c r="K210" i="25"/>
  <c r="K211" i="25"/>
  <c r="K212" i="25"/>
  <c r="K213" i="25"/>
  <c r="K214" i="25"/>
  <c r="K215" i="25"/>
  <c r="K216" i="25"/>
  <c r="K217" i="25"/>
  <c r="K218" i="25"/>
  <c r="K219" i="25"/>
  <c r="K220" i="25"/>
  <c r="K221"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15" i="25"/>
  <c r="J116" i="25"/>
  <c r="J117" i="25"/>
  <c r="J118" i="25"/>
  <c r="J119" i="25"/>
  <c r="J120" i="25"/>
  <c r="J121" i="25"/>
  <c r="J122" i="25"/>
  <c r="J123" i="25"/>
  <c r="J124" i="25"/>
  <c r="J125" i="25"/>
  <c r="J126" i="25"/>
  <c r="J127" i="25"/>
  <c r="J128" i="25"/>
  <c r="J129" i="25"/>
  <c r="J130" i="25"/>
  <c r="J131" i="25"/>
  <c r="J132" i="25"/>
  <c r="J133" i="25"/>
  <c r="J134" i="25"/>
  <c r="J135" i="25"/>
  <c r="J136" i="25"/>
  <c r="J137" i="25"/>
  <c r="J138" i="25"/>
  <c r="J139" i="25"/>
  <c r="J140" i="25"/>
  <c r="J141" i="25"/>
  <c r="J142" i="25"/>
  <c r="J143" i="25"/>
  <c r="J144" i="25"/>
  <c r="J145" i="25"/>
  <c r="J146" i="25"/>
  <c r="J147" i="25"/>
  <c r="J148" i="25"/>
  <c r="J149" i="25"/>
  <c r="J150" i="25"/>
  <c r="J151" i="25"/>
  <c r="J152" i="25"/>
  <c r="J153" i="25"/>
  <c r="J154" i="25"/>
  <c r="J155" i="25"/>
  <c r="J156" i="25"/>
  <c r="J157" i="25"/>
  <c r="J158" i="25"/>
  <c r="J159" i="25"/>
  <c r="J160" i="25"/>
  <c r="J161" i="25"/>
  <c r="J162" i="25"/>
  <c r="J163" i="25"/>
  <c r="J164" i="25"/>
  <c r="J165" i="25"/>
  <c r="J166" i="25"/>
  <c r="J167" i="25"/>
  <c r="J168" i="25"/>
  <c r="J169" i="25"/>
  <c r="J170" i="25"/>
  <c r="J171" i="25"/>
  <c r="J172" i="25"/>
  <c r="J173" i="25"/>
  <c r="J174" i="25"/>
  <c r="J175" i="25"/>
  <c r="J176" i="25"/>
  <c r="J177" i="25"/>
  <c r="J178" i="25"/>
  <c r="J179" i="25"/>
  <c r="J180" i="25"/>
  <c r="J181" i="25"/>
  <c r="J182" i="25"/>
  <c r="J183" i="25"/>
  <c r="J184" i="25"/>
  <c r="J185" i="25"/>
  <c r="J186" i="25"/>
  <c r="J187" i="25"/>
  <c r="J188" i="25"/>
  <c r="J189" i="25"/>
  <c r="J190" i="25"/>
  <c r="J191" i="25"/>
  <c r="J192" i="25"/>
  <c r="J193" i="25"/>
  <c r="J194" i="25"/>
  <c r="J195" i="25"/>
  <c r="J196" i="25"/>
  <c r="J197" i="25"/>
  <c r="J198" i="25"/>
  <c r="J199" i="25"/>
  <c r="J200" i="25"/>
  <c r="J201" i="25"/>
  <c r="J202" i="25"/>
  <c r="J203" i="25"/>
  <c r="J204" i="25"/>
  <c r="J205" i="25"/>
  <c r="J206" i="25"/>
  <c r="J207" i="25"/>
  <c r="J208" i="25"/>
  <c r="J209" i="25"/>
  <c r="J210" i="25"/>
  <c r="J211" i="25"/>
  <c r="J212" i="25"/>
  <c r="J213" i="25"/>
  <c r="J214" i="25"/>
  <c r="J215" i="25"/>
  <c r="J216" i="25"/>
  <c r="J217" i="25"/>
  <c r="J218" i="25"/>
  <c r="J219" i="25"/>
  <c r="J220" i="25"/>
  <c r="J221" i="25"/>
  <c r="I77" i="25"/>
  <c r="I78" i="25"/>
  <c r="I79" i="25"/>
  <c r="I80" i="25"/>
  <c r="I81" i="25"/>
  <c r="I82" i="25"/>
  <c r="I83" i="25"/>
  <c r="I84" i="25"/>
  <c r="I85" i="25"/>
  <c r="I86" i="25"/>
  <c r="I87" i="25"/>
  <c r="I88" i="25"/>
  <c r="I89" i="25"/>
  <c r="I90" i="25"/>
  <c r="I91" i="25"/>
  <c r="I92" i="25"/>
  <c r="I93" i="25"/>
  <c r="I94" i="25"/>
  <c r="I95" i="25"/>
  <c r="I96" i="25"/>
  <c r="I97" i="25"/>
  <c r="I98" i="25"/>
  <c r="I99" i="25"/>
  <c r="I100" i="25"/>
  <c r="I101" i="25"/>
  <c r="I102" i="25"/>
  <c r="I103" i="25"/>
  <c r="I104" i="25"/>
  <c r="I105" i="25"/>
  <c r="I106" i="25"/>
  <c r="I107" i="25"/>
  <c r="I108" i="25"/>
  <c r="I109" i="25"/>
  <c r="I110" i="25"/>
  <c r="I111" i="25"/>
  <c r="I112" i="25"/>
  <c r="I113" i="25"/>
  <c r="I114" i="25"/>
  <c r="I115" i="25"/>
  <c r="I116" i="25"/>
  <c r="I117" i="25"/>
  <c r="I118" i="25"/>
  <c r="I119" i="25"/>
  <c r="I120" i="25"/>
  <c r="I121" i="25"/>
  <c r="I122" i="25"/>
  <c r="I123" i="25"/>
  <c r="I124" i="25"/>
  <c r="I125" i="25"/>
  <c r="I126" i="25"/>
  <c r="I127" i="25"/>
  <c r="I128" i="25"/>
  <c r="I129" i="25"/>
  <c r="I130" i="25"/>
  <c r="I131" i="25"/>
  <c r="I132" i="25"/>
  <c r="I133" i="25"/>
  <c r="I134" i="25"/>
  <c r="I135" i="25"/>
  <c r="I136" i="25"/>
  <c r="I137" i="25"/>
  <c r="I138" i="25"/>
  <c r="I139" i="25"/>
  <c r="I140" i="25"/>
  <c r="I141" i="25"/>
  <c r="I142" i="25"/>
  <c r="I143" i="25"/>
  <c r="I144" i="25"/>
  <c r="I145" i="25"/>
  <c r="I146" i="25"/>
  <c r="I147" i="25"/>
  <c r="I148" i="25"/>
  <c r="I149" i="25"/>
  <c r="I150" i="25"/>
  <c r="I151" i="25"/>
  <c r="I152" i="25"/>
  <c r="I153" i="25"/>
  <c r="I154" i="25"/>
  <c r="I155" i="25"/>
  <c r="I156" i="25"/>
  <c r="I157" i="25"/>
  <c r="I158" i="25"/>
  <c r="I159" i="25"/>
  <c r="I160" i="25"/>
  <c r="I161" i="25"/>
  <c r="I162" i="25"/>
  <c r="I163" i="25"/>
  <c r="I164" i="25"/>
  <c r="I165" i="25"/>
  <c r="I166" i="25"/>
  <c r="I167" i="25"/>
  <c r="I168" i="25"/>
  <c r="I169" i="25"/>
  <c r="I170" i="25"/>
  <c r="I171" i="25"/>
  <c r="I172" i="25"/>
  <c r="I173" i="25"/>
  <c r="I174" i="25"/>
  <c r="I175" i="25"/>
  <c r="I176" i="25"/>
  <c r="I177" i="25"/>
  <c r="I178" i="25"/>
  <c r="I179" i="25"/>
  <c r="I180" i="25"/>
  <c r="I181" i="25"/>
  <c r="I182" i="25"/>
  <c r="I183" i="25"/>
  <c r="I184" i="25"/>
  <c r="I185" i="25"/>
  <c r="I186" i="25"/>
  <c r="I187" i="25"/>
  <c r="I188" i="25"/>
  <c r="I189" i="25"/>
  <c r="I190" i="25"/>
  <c r="I191" i="25"/>
  <c r="I192" i="25"/>
  <c r="I193" i="25"/>
  <c r="I194" i="25"/>
  <c r="I195" i="25"/>
  <c r="I196" i="25"/>
  <c r="I197" i="25"/>
  <c r="I198" i="25"/>
  <c r="I199" i="25"/>
  <c r="I200" i="25"/>
  <c r="I201" i="25"/>
  <c r="I202" i="25"/>
  <c r="I203" i="25"/>
  <c r="I204" i="25"/>
  <c r="I205" i="25"/>
  <c r="I206" i="25"/>
  <c r="I207" i="25"/>
  <c r="I208" i="25"/>
  <c r="I209" i="25"/>
  <c r="I210" i="25"/>
  <c r="I211" i="25"/>
  <c r="I212" i="25"/>
  <c r="I213" i="25"/>
  <c r="I214" i="25"/>
  <c r="I215" i="25"/>
  <c r="I216" i="25"/>
  <c r="I217" i="25"/>
  <c r="I218" i="25"/>
  <c r="I219" i="25"/>
  <c r="I220" i="25"/>
  <c r="I221"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F148" i="25"/>
  <c r="F149" i="25"/>
  <c r="F150" i="25"/>
  <c r="F151" i="25"/>
  <c r="F152" i="25"/>
  <c r="F153" i="25"/>
  <c r="F154" i="25"/>
  <c r="F155" i="25"/>
  <c r="F156" i="25"/>
  <c r="F157" i="25"/>
  <c r="F158" i="25"/>
  <c r="F159" i="25"/>
  <c r="F160" i="25"/>
  <c r="F161" i="25"/>
  <c r="F162" i="25"/>
  <c r="F163" i="25"/>
  <c r="F164" i="25"/>
  <c r="F165"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F195" i="25"/>
  <c r="F196" i="25"/>
  <c r="F197" i="25"/>
  <c r="F198" i="25"/>
  <c r="F199" i="25"/>
  <c r="F200" i="25"/>
  <c r="F201" i="25"/>
  <c r="F202" i="25"/>
  <c r="F203" i="25"/>
  <c r="F204" i="25"/>
  <c r="F205" i="25"/>
  <c r="F206" i="25"/>
  <c r="F207" i="25"/>
  <c r="F208" i="25"/>
  <c r="F209" i="25"/>
  <c r="F210" i="25"/>
  <c r="F211" i="25"/>
  <c r="F212" i="25"/>
  <c r="F213" i="25"/>
  <c r="F214" i="25"/>
  <c r="F215" i="25"/>
  <c r="F216" i="25"/>
  <c r="F217" i="25"/>
  <c r="F218" i="25"/>
  <c r="F219" i="25"/>
  <c r="F220" i="25"/>
  <c r="F221" i="25"/>
  <c r="H77" i="25"/>
  <c r="H78" i="25"/>
  <c r="H79" i="25"/>
  <c r="H80" i="25"/>
  <c r="H81" i="25"/>
  <c r="H82" i="25"/>
  <c r="H83" i="25"/>
  <c r="H84" i="25"/>
  <c r="H85" i="25"/>
  <c r="H86" i="25"/>
  <c r="H87" i="25"/>
  <c r="H88" i="25"/>
  <c r="H89" i="25"/>
  <c r="H90" i="25"/>
  <c r="H91" i="25"/>
  <c r="H92" i="25"/>
  <c r="H93" i="25"/>
  <c r="H94" i="25"/>
  <c r="H95" i="25"/>
  <c r="H96" i="25"/>
  <c r="H97" i="25"/>
  <c r="H98" i="25"/>
  <c r="H99" i="25"/>
  <c r="H100" i="25"/>
  <c r="H101" i="25"/>
  <c r="H102" i="25"/>
  <c r="H103" i="25"/>
  <c r="H104" i="25"/>
  <c r="H105" i="25"/>
  <c r="H106" i="25"/>
  <c r="H107" i="25"/>
  <c r="H108" i="25"/>
  <c r="H109" i="25"/>
  <c r="H110" i="25"/>
  <c r="H111" i="25"/>
  <c r="H112" i="25"/>
  <c r="H113" i="25"/>
  <c r="H114" i="25"/>
  <c r="H115" i="25"/>
  <c r="H116" i="25"/>
  <c r="H117" i="25"/>
  <c r="H118" i="25"/>
  <c r="H119" i="25"/>
  <c r="H120" i="25"/>
  <c r="H121" i="25"/>
  <c r="H122" i="25"/>
  <c r="H123" i="25"/>
  <c r="H124" i="25"/>
  <c r="H125" i="25"/>
  <c r="H126" i="25"/>
  <c r="H127" i="25"/>
  <c r="H128" i="25"/>
  <c r="H129" i="25"/>
  <c r="H130" i="25"/>
  <c r="H131" i="25"/>
  <c r="H132" i="25"/>
  <c r="H133" i="25"/>
  <c r="H134" i="25"/>
  <c r="H135" i="25"/>
  <c r="H136" i="25"/>
  <c r="H137" i="25"/>
  <c r="H138" i="25"/>
  <c r="H139" i="25"/>
  <c r="H140" i="25"/>
  <c r="H141" i="25"/>
  <c r="H142" i="25"/>
  <c r="H143" i="25"/>
  <c r="H144" i="25"/>
  <c r="H145" i="25"/>
  <c r="H146" i="25"/>
  <c r="H147" i="25"/>
  <c r="H148" i="25"/>
  <c r="H149" i="25"/>
  <c r="H150" i="25"/>
  <c r="H151" i="25"/>
  <c r="H152" i="25"/>
  <c r="H153" i="25"/>
  <c r="H154" i="25"/>
  <c r="H155" i="25"/>
  <c r="H156" i="25"/>
  <c r="H157" i="25"/>
  <c r="H158" i="25"/>
  <c r="H159" i="25"/>
  <c r="H160" i="25"/>
  <c r="H161" i="25"/>
  <c r="H162" i="25"/>
  <c r="H163" i="25"/>
  <c r="H164" i="25"/>
  <c r="H165" i="25"/>
  <c r="H166" i="25"/>
  <c r="H167" i="25"/>
  <c r="H168" i="25"/>
  <c r="H169" i="25"/>
  <c r="H170" i="25"/>
  <c r="H171" i="25"/>
  <c r="H172" i="25"/>
  <c r="H173" i="25"/>
  <c r="H174" i="25"/>
  <c r="H175" i="25"/>
  <c r="H176" i="25"/>
  <c r="H177" i="25"/>
  <c r="H178" i="25"/>
  <c r="H179" i="25"/>
  <c r="H180" i="25"/>
  <c r="H181" i="25"/>
  <c r="H182" i="25"/>
  <c r="H183" i="25"/>
  <c r="H184" i="25"/>
  <c r="H185" i="25"/>
  <c r="H186" i="25"/>
  <c r="H187" i="25"/>
  <c r="H188" i="25"/>
  <c r="H189" i="25"/>
  <c r="H190" i="25"/>
  <c r="H191" i="25"/>
  <c r="H192" i="25"/>
  <c r="H193" i="25"/>
  <c r="H194" i="25"/>
  <c r="H195" i="25"/>
  <c r="H196" i="25"/>
  <c r="H197" i="25"/>
  <c r="H198" i="25"/>
  <c r="H199" i="25"/>
  <c r="H200" i="25"/>
  <c r="H201" i="25"/>
  <c r="H202" i="25"/>
  <c r="H203" i="25"/>
  <c r="H204" i="25"/>
  <c r="H205" i="25"/>
  <c r="H206" i="25"/>
  <c r="H207" i="25"/>
  <c r="H208" i="25"/>
  <c r="H209" i="25"/>
  <c r="H210" i="25"/>
  <c r="H211" i="25"/>
  <c r="H212" i="25"/>
  <c r="H213" i="25"/>
  <c r="H214" i="25"/>
  <c r="H215" i="25"/>
  <c r="H216" i="25"/>
  <c r="H217" i="25"/>
  <c r="H218" i="25"/>
  <c r="H219" i="25"/>
  <c r="H220" i="25"/>
  <c r="H221"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E115" i="25"/>
  <c r="E116" i="25"/>
  <c r="E117" i="25"/>
  <c r="E118" i="25"/>
  <c r="E119" i="25"/>
  <c r="E120" i="25"/>
  <c r="E121" i="25"/>
  <c r="E122" i="25"/>
  <c r="E123" i="25"/>
  <c r="E124" i="25"/>
  <c r="E125" i="25"/>
  <c r="E126" i="25"/>
  <c r="E127" i="25"/>
  <c r="E128" i="25"/>
  <c r="E129" i="25"/>
  <c r="E130" i="25"/>
  <c r="E131" i="25"/>
  <c r="E132" i="25"/>
  <c r="E133" i="25"/>
  <c r="E134" i="25"/>
  <c r="E135" i="25"/>
  <c r="E136" i="25"/>
  <c r="E137" i="25"/>
  <c r="E138" i="25"/>
  <c r="E139" i="25"/>
  <c r="E140" i="25"/>
  <c r="E141" i="25"/>
  <c r="E142" i="25"/>
  <c r="E143" i="25"/>
  <c r="E144" i="25"/>
  <c r="E145" i="25"/>
  <c r="E146" i="25"/>
  <c r="E147" i="25"/>
  <c r="E148" i="25"/>
  <c r="E149" i="25"/>
  <c r="E150" i="25"/>
  <c r="E151" i="25"/>
  <c r="E152" i="25"/>
  <c r="E153" i="25"/>
  <c r="E154" i="25"/>
  <c r="E155" i="25"/>
  <c r="E156" i="25"/>
  <c r="E157" i="25"/>
  <c r="E158" i="25"/>
  <c r="E159" i="25"/>
  <c r="E160" i="25"/>
  <c r="E161" i="25"/>
  <c r="E162" i="25"/>
  <c r="E163" i="25"/>
  <c r="E164" i="25"/>
  <c r="E165" i="25"/>
  <c r="E166" i="25"/>
  <c r="E167" i="25"/>
  <c r="E168" i="25"/>
  <c r="E169" i="25"/>
  <c r="E170" i="25"/>
  <c r="E171" i="25"/>
  <c r="E172" i="25"/>
  <c r="E173" i="25"/>
  <c r="E174" i="25"/>
  <c r="E175" i="25"/>
  <c r="E176" i="25"/>
  <c r="E177" i="25"/>
  <c r="E178" i="25"/>
  <c r="E179" i="25"/>
  <c r="E180" i="25"/>
  <c r="E181" i="25"/>
  <c r="E182" i="25"/>
  <c r="E183" i="25"/>
  <c r="E184" i="25"/>
  <c r="E185" i="25"/>
  <c r="E186" i="25"/>
  <c r="E187" i="25"/>
  <c r="E188" i="25"/>
  <c r="E189" i="25"/>
  <c r="E190" i="25"/>
  <c r="E191" i="25"/>
  <c r="E192" i="25"/>
  <c r="E193" i="25"/>
  <c r="E194" i="25"/>
  <c r="E195" i="25"/>
  <c r="E196" i="25"/>
  <c r="E197" i="25"/>
  <c r="E198" i="25"/>
  <c r="E199" i="25"/>
  <c r="E200" i="25"/>
  <c r="E201" i="25"/>
  <c r="E202" i="25"/>
  <c r="E203" i="25"/>
  <c r="E204" i="25"/>
  <c r="E205" i="25"/>
  <c r="E206" i="25"/>
  <c r="E207" i="25"/>
  <c r="E208" i="25"/>
  <c r="E209" i="25"/>
  <c r="E210" i="25"/>
  <c r="E211" i="25"/>
  <c r="E212" i="25"/>
  <c r="E213" i="25"/>
  <c r="E214" i="25"/>
  <c r="E215" i="25"/>
  <c r="E216" i="25"/>
  <c r="E217" i="25"/>
  <c r="E218" i="25"/>
  <c r="E219" i="25"/>
  <c r="E220" i="25"/>
  <c r="E221" i="25"/>
  <c r="D77" i="25"/>
  <c r="D78" i="25"/>
  <c r="D79" i="25"/>
  <c r="D80" i="25"/>
  <c r="D81" i="25"/>
  <c r="D82" i="25"/>
  <c r="D83" i="25"/>
  <c r="D84" i="25"/>
  <c r="D85" i="25"/>
  <c r="D86" i="25"/>
  <c r="D87" i="25"/>
  <c r="D88" i="25"/>
  <c r="D89" i="25"/>
  <c r="D90" i="25"/>
  <c r="D91" i="25"/>
  <c r="D92" i="25"/>
  <c r="D93" i="25"/>
  <c r="D94" i="25"/>
  <c r="D95" i="25"/>
  <c r="D96" i="25"/>
  <c r="D97" i="25"/>
  <c r="D98" i="25"/>
  <c r="D99" i="25"/>
  <c r="D100" i="25"/>
  <c r="D101" i="25"/>
  <c r="D102" i="25"/>
  <c r="D103" i="25"/>
  <c r="D104" i="25"/>
  <c r="D105" i="25"/>
  <c r="D106" i="25"/>
  <c r="D107" i="25"/>
  <c r="D108" i="25"/>
  <c r="D109" i="25"/>
  <c r="D110" i="25"/>
  <c r="D111" i="25"/>
  <c r="D112" i="25"/>
  <c r="D113" i="25"/>
  <c r="D114" i="25"/>
  <c r="D115" i="25"/>
  <c r="D116" i="25"/>
  <c r="D117" i="25"/>
  <c r="D118" i="25"/>
  <c r="D119" i="25"/>
  <c r="D120" i="25"/>
  <c r="D121" i="25"/>
  <c r="D122" i="25"/>
  <c r="D123" i="25"/>
  <c r="D124" i="25"/>
  <c r="D125" i="25"/>
  <c r="D126" i="25"/>
  <c r="D127" i="25"/>
  <c r="D128" i="25"/>
  <c r="D129" i="25"/>
  <c r="D130" i="25"/>
  <c r="D131" i="25"/>
  <c r="D132" i="25"/>
  <c r="D133" i="25"/>
  <c r="D134" i="25"/>
  <c r="D135" i="25"/>
  <c r="D136" i="25"/>
  <c r="D137" i="25"/>
  <c r="D138" i="25"/>
  <c r="D139" i="25"/>
  <c r="D140" i="25"/>
  <c r="D141" i="25"/>
  <c r="D142" i="25"/>
  <c r="D143" i="25"/>
  <c r="D144" i="25"/>
  <c r="D145" i="25"/>
  <c r="D146" i="25"/>
  <c r="D147" i="25"/>
  <c r="D148" i="25"/>
  <c r="D149" i="25"/>
  <c r="D150" i="25"/>
  <c r="D151" i="25"/>
  <c r="D152" i="25"/>
  <c r="D153" i="25"/>
  <c r="D154" i="25"/>
  <c r="D155" i="25"/>
  <c r="D156" i="25"/>
  <c r="D157" i="25"/>
  <c r="D158" i="25"/>
  <c r="D159" i="25"/>
  <c r="D160" i="25"/>
  <c r="D161" i="25"/>
  <c r="D162" i="25"/>
  <c r="D163" i="25"/>
  <c r="D164" i="25"/>
  <c r="D165" i="25"/>
  <c r="D166" i="25"/>
  <c r="D167" i="25"/>
  <c r="D168" i="25"/>
  <c r="D169" i="25"/>
  <c r="D170" i="25"/>
  <c r="D171" i="25"/>
  <c r="D172" i="25"/>
  <c r="D173" i="25"/>
  <c r="D174" i="25"/>
  <c r="D175" i="25"/>
  <c r="D176" i="25"/>
  <c r="D177" i="25"/>
  <c r="D178" i="25"/>
  <c r="D179" i="25"/>
  <c r="D180" i="25"/>
  <c r="D181" i="25"/>
  <c r="D182" i="25"/>
  <c r="D183" i="25"/>
  <c r="D184" i="25"/>
  <c r="D185" i="25"/>
  <c r="D186" i="25"/>
  <c r="D187" i="25"/>
  <c r="D188" i="25"/>
  <c r="D189" i="25"/>
  <c r="D190" i="25"/>
  <c r="D191" i="25"/>
  <c r="D192" i="25"/>
  <c r="D193" i="25"/>
  <c r="D194" i="25"/>
  <c r="D195" i="25"/>
  <c r="D196" i="25"/>
  <c r="D197" i="25"/>
  <c r="D198" i="25"/>
  <c r="D199" i="25"/>
  <c r="D200" i="25"/>
  <c r="D201" i="25"/>
  <c r="D202" i="25"/>
  <c r="D203" i="25"/>
  <c r="D204" i="25"/>
  <c r="D205" i="25"/>
  <c r="D206" i="25"/>
  <c r="D207" i="25"/>
  <c r="D208" i="25"/>
  <c r="D209" i="25"/>
  <c r="D210" i="25"/>
  <c r="D211" i="25"/>
  <c r="D212" i="25"/>
  <c r="D213" i="25"/>
  <c r="D214" i="25"/>
  <c r="D215" i="25"/>
  <c r="D216" i="25"/>
  <c r="D217" i="25"/>
  <c r="D218" i="25"/>
  <c r="D219" i="25"/>
  <c r="D220" i="25"/>
  <c r="D221" i="25"/>
  <c r="B77" i="25"/>
  <c r="B78" i="25"/>
  <c r="B79" i="25"/>
  <c r="B80" i="25"/>
  <c r="B81" i="25"/>
  <c r="B82" i="25"/>
  <c r="B83" i="25"/>
  <c r="B84" i="25"/>
  <c r="B85" i="25"/>
  <c r="B86" i="25"/>
  <c r="B87" i="25"/>
  <c r="B88" i="25"/>
  <c r="B89" i="25"/>
  <c r="B90" i="25"/>
  <c r="B91" i="25"/>
  <c r="B92" i="25"/>
  <c r="B93" i="25"/>
  <c r="B94" i="25"/>
  <c r="B95" i="25"/>
  <c r="B96" i="25"/>
  <c r="B97" i="25"/>
  <c r="B98" i="25"/>
  <c r="B99" i="25"/>
  <c r="B100" i="25"/>
  <c r="B101" i="25"/>
  <c r="B102" i="25"/>
  <c r="B103" i="25"/>
  <c r="B104" i="25"/>
  <c r="B105" i="25"/>
  <c r="B106" i="25"/>
  <c r="B107" i="25"/>
  <c r="B108" i="25"/>
  <c r="B109" i="25"/>
  <c r="B110" i="25"/>
  <c r="B111" i="25"/>
  <c r="B112" i="25"/>
  <c r="B113" i="25"/>
  <c r="B114" i="25"/>
  <c r="B115" i="25"/>
  <c r="B116" i="25"/>
  <c r="B117" i="25"/>
  <c r="B118" i="25"/>
  <c r="B119" i="25"/>
  <c r="B120" i="25"/>
  <c r="B121" i="25"/>
  <c r="B122" i="25"/>
  <c r="B123" i="25"/>
  <c r="B124" i="25"/>
  <c r="B125" i="25"/>
  <c r="B126" i="25"/>
  <c r="B127" i="25"/>
  <c r="B128" i="25"/>
  <c r="B129" i="25"/>
  <c r="B130" i="25"/>
  <c r="B131" i="25"/>
  <c r="B132" i="25"/>
  <c r="B133" i="25"/>
  <c r="B134" i="25"/>
  <c r="B135" i="25"/>
  <c r="B136" i="25"/>
  <c r="B137" i="25"/>
  <c r="B138" i="25"/>
  <c r="B139" i="25"/>
  <c r="B140" i="25"/>
  <c r="B141" i="25"/>
  <c r="B142" i="25"/>
  <c r="B143" i="25"/>
  <c r="B144" i="25"/>
  <c r="B145" i="25"/>
  <c r="B146" i="25"/>
  <c r="B147" i="25"/>
  <c r="B148" i="25"/>
  <c r="B149" i="25"/>
  <c r="B150" i="25"/>
  <c r="B151" i="25"/>
  <c r="B152" i="25"/>
  <c r="B153" i="25"/>
  <c r="B154" i="25"/>
  <c r="B155" i="25"/>
  <c r="B156" i="25"/>
  <c r="B157" i="25"/>
  <c r="B158" i="25"/>
  <c r="B159" i="25"/>
  <c r="B160" i="25"/>
  <c r="B161" i="25"/>
  <c r="B162" i="25"/>
  <c r="B163" i="25"/>
  <c r="B164" i="25"/>
  <c r="B165" i="25"/>
  <c r="B166" i="25"/>
  <c r="B167" i="25"/>
  <c r="B168" i="25"/>
  <c r="B169" i="25"/>
  <c r="B170" i="25"/>
  <c r="B171" i="25"/>
  <c r="B172" i="25"/>
  <c r="B173" i="25"/>
  <c r="B174" i="25"/>
  <c r="B175" i="25"/>
  <c r="B176" i="25"/>
  <c r="B177" i="25"/>
  <c r="B178" i="25"/>
  <c r="B179" i="25"/>
  <c r="B180" i="25"/>
  <c r="B181" i="25"/>
  <c r="B182" i="25"/>
  <c r="B183" i="25"/>
  <c r="B184" i="25"/>
  <c r="B185" i="25"/>
  <c r="B186" i="25"/>
  <c r="B187" i="25"/>
  <c r="B188" i="25"/>
  <c r="B189" i="25"/>
  <c r="B190" i="25"/>
  <c r="B191" i="25"/>
  <c r="B192" i="25"/>
  <c r="B193" i="25"/>
  <c r="B194" i="25"/>
  <c r="B195" i="25"/>
  <c r="B196" i="25"/>
  <c r="B197" i="25"/>
  <c r="B198" i="25"/>
  <c r="B199" i="25"/>
  <c r="B200" i="25"/>
  <c r="B201" i="25"/>
  <c r="B202" i="25"/>
  <c r="B203" i="25"/>
  <c r="B204" i="25"/>
  <c r="B205" i="25"/>
  <c r="B206" i="25"/>
  <c r="B207" i="25"/>
  <c r="B208" i="25"/>
  <c r="B209" i="25"/>
  <c r="B210" i="25"/>
  <c r="B211" i="25"/>
  <c r="B212" i="25"/>
  <c r="B213" i="25"/>
  <c r="B214" i="25"/>
  <c r="B215" i="25"/>
  <c r="B216" i="25"/>
  <c r="B217" i="25"/>
  <c r="B218" i="25"/>
  <c r="B219" i="25"/>
  <c r="B220" i="25"/>
  <c r="B221" i="25"/>
  <c r="V37" i="27"/>
  <c r="V38" i="27"/>
  <c r="V39" i="27"/>
  <c r="V40" i="27"/>
  <c r="V41" i="27"/>
  <c r="V42" i="27"/>
  <c r="V43" i="27"/>
  <c r="V44" i="27"/>
  <c r="V45" i="27"/>
  <c r="V46" i="27"/>
  <c r="V47" i="27"/>
  <c r="V48" i="27"/>
  <c r="V49" i="27"/>
  <c r="W49" i="27" s="1"/>
  <c r="X49" i="27" s="1"/>
  <c r="V50" i="27"/>
  <c r="V51" i="27"/>
  <c r="V52" i="27"/>
  <c r="V53" i="27"/>
  <c r="V54" i="27"/>
  <c r="V55" i="27"/>
  <c r="V56" i="27"/>
  <c r="V57" i="27"/>
  <c r="V58" i="27"/>
  <c r="V59" i="27"/>
  <c r="V60" i="27"/>
  <c r="V61" i="27"/>
  <c r="W61" i="27" s="1"/>
  <c r="X61" i="27" s="1"/>
  <c r="V62" i="27"/>
  <c r="V63" i="27"/>
  <c r="V64" i="27"/>
  <c r="V65" i="27"/>
  <c r="V66" i="27"/>
  <c r="V67" i="27"/>
  <c r="V68" i="27"/>
  <c r="V69" i="27"/>
  <c r="V70" i="27"/>
  <c r="V71" i="27"/>
  <c r="V72" i="27"/>
  <c r="V73" i="27"/>
  <c r="V74" i="27"/>
  <c r="V75" i="27"/>
  <c r="V76" i="27"/>
  <c r="V77" i="27"/>
  <c r="V78" i="27"/>
  <c r="V79" i="27"/>
  <c r="V80" i="27"/>
  <c r="V81" i="27"/>
  <c r="V82" i="27"/>
  <c r="V83" i="27"/>
  <c r="V84" i="27"/>
  <c r="V85" i="27"/>
  <c r="V86" i="27"/>
  <c r="V87" i="27"/>
  <c r="V88" i="27"/>
  <c r="V89" i="27"/>
  <c r="V90" i="27"/>
  <c r="V91" i="27"/>
  <c r="V92" i="27"/>
  <c r="V93" i="27"/>
  <c r="V94" i="27"/>
  <c r="V95" i="27"/>
  <c r="V96" i="27"/>
  <c r="V97" i="27"/>
  <c r="V98" i="27"/>
  <c r="V99" i="27"/>
  <c r="V100" i="27"/>
  <c r="D209" i="23"/>
  <c r="E209" i="23"/>
  <c r="F209" i="23"/>
  <c r="G209" i="23"/>
  <c r="H209" i="23"/>
  <c r="V8" i="27"/>
  <c r="V6" i="27"/>
  <c r="V7" i="27"/>
  <c r="V9" i="27"/>
  <c r="W9" i="27" s="1"/>
  <c r="X9" i="27" s="1"/>
  <c r="V10" i="27"/>
  <c r="V11" i="27"/>
  <c r="V12" i="27"/>
  <c r="V13" i="27"/>
  <c r="V14" i="27"/>
  <c r="V15" i="27"/>
  <c r="V16" i="27"/>
  <c r="V17" i="27"/>
  <c r="V18" i="27"/>
  <c r="V19" i="27"/>
  <c r="V20" i="27"/>
  <c r="V21" i="27"/>
  <c r="V22" i="27"/>
  <c r="V23" i="27"/>
  <c r="V24" i="27"/>
  <c r="V25" i="27"/>
  <c r="V26" i="27"/>
  <c r="V27" i="27"/>
  <c r="V28" i="27"/>
  <c r="V29" i="27"/>
  <c r="V30" i="27"/>
  <c r="V31" i="27"/>
  <c r="V32" i="27"/>
  <c r="V33" i="27"/>
  <c r="V34" i="27"/>
  <c r="V35" i="27"/>
  <c r="V36" i="27"/>
  <c r="H10" i="23"/>
  <c r="G10" i="23"/>
  <c r="F10" i="23"/>
  <c r="E10" i="23"/>
  <c r="D10" i="23"/>
  <c r="R4" i="25"/>
  <c r="W37" i="27" l="1"/>
  <c r="X37" i="27" s="1"/>
  <c r="W16" i="27"/>
  <c r="X16" i="27" s="1"/>
  <c r="M39" i="23"/>
  <c r="W107" i="23"/>
  <c r="W106" i="23"/>
  <c r="W99" i="23"/>
  <c r="W67" i="23"/>
  <c r="W66" i="23"/>
  <c r="W59" i="23"/>
  <c r="W58" i="23"/>
  <c r="W51" i="23"/>
  <c r="W54" i="27"/>
  <c r="X54" i="27" s="1"/>
  <c r="W91" i="23"/>
  <c r="W6" i="27"/>
  <c r="X6" i="27" s="1"/>
  <c r="W90" i="23"/>
  <c r="W42" i="23"/>
  <c r="W98" i="23"/>
  <c r="W83" i="23"/>
  <c r="W82" i="23"/>
  <c r="W34" i="23"/>
  <c r="W50" i="23"/>
  <c r="W75" i="23"/>
  <c r="W27" i="23"/>
  <c r="W74" i="23"/>
  <c r="W26" i="23"/>
  <c r="W47" i="27"/>
  <c r="X47" i="27" s="1"/>
  <c r="W101" i="23"/>
  <c r="W93" i="23"/>
  <c r="W85" i="23"/>
  <c r="W77" i="23"/>
  <c r="W69" i="23"/>
  <c r="W61" i="23"/>
  <c r="W53" i="23"/>
  <c r="W45" i="23"/>
  <c r="W100" i="23"/>
  <c r="W84" i="23"/>
  <c r="W76" i="23"/>
  <c r="W68" i="23"/>
  <c r="W60" i="23"/>
  <c r="W44" i="23"/>
  <c r="W19" i="23"/>
  <c r="W12" i="23"/>
  <c r="W105" i="23"/>
  <c r="W97" i="23"/>
  <c r="W89" i="23"/>
  <c r="W81" i="23"/>
  <c r="W73" i="23"/>
  <c r="W49" i="23"/>
  <c r="W41" i="23"/>
  <c r="W33" i="23"/>
  <c r="W13" i="23"/>
  <c r="W104" i="23"/>
  <c r="W96" i="23"/>
  <c r="W88" i="23"/>
  <c r="W80" i="23"/>
  <c r="W64" i="23"/>
  <c r="W16" i="23"/>
  <c r="W103" i="23"/>
  <c r="W71" i="23"/>
  <c r="W55" i="23"/>
  <c r="W47" i="23"/>
  <c r="W39" i="23"/>
  <c r="W15" i="23"/>
  <c r="W102" i="23"/>
  <c r="W94" i="23"/>
  <c r="W86" i="23"/>
  <c r="W78" i="23"/>
  <c r="W70" i="23"/>
  <c r="W62" i="23"/>
  <c r="W54" i="23"/>
  <c r="W46" i="23"/>
  <c r="W14" i="23"/>
  <c r="T12" i="23"/>
  <c r="R14" i="23"/>
  <c r="S107" i="23"/>
  <c r="U105" i="23"/>
  <c r="T102" i="23"/>
  <c r="S99" i="23"/>
  <c r="U97" i="23"/>
  <c r="T94" i="23"/>
  <c r="S91" i="23"/>
  <c r="T86" i="23"/>
  <c r="S83" i="23"/>
  <c r="U81" i="23"/>
  <c r="T78" i="23"/>
  <c r="S75" i="23"/>
  <c r="U73" i="23"/>
  <c r="R71" i="23"/>
  <c r="U64" i="23"/>
  <c r="T61" i="23"/>
  <c r="S58" i="23"/>
  <c r="R55" i="23"/>
  <c r="Q47" i="23"/>
  <c r="T34" i="23"/>
  <c r="R28" i="23"/>
  <c r="N78" i="23"/>
  <c r="O89" i="23"/>
  <c r="M89" i="23"/>
  <c r="N89" i="23"/>
  <c r="O65" i="23"/>
  <c r="M65" i="23"/>
  <c r="N65" i="23"/>
  <c r="R65" i="23"/>
  <c r="S65" i="23"/>
  <c r="U65" i="23"/>
  <c r="O41" i="23"/>
  <c r="M41" i="23"/>
  <c r="N41" i="23"/>
  <c r="R41" i="23"/>
  <c r="S41" i="23"/>
  <c r="T41" i="23"/>
  <c r="U41" i="23"/>
  <c r="M104" i="23"/>
  <c r="N104" i="23"/>
  <c r="M96" i="23"/>
  <c r="N96" i="23"/>
  <c r="M88" i="23"/>
  <c r="N88" i="23"/>
  <c r="M80" i="23"/>
  <c r="N80" i="23"/>
  <c r="M72" i="23"/>
  <c r="N72" i="23"/>
  <c r="R72" i="23"/>
  <c r="S72" i="23"/>
  <c r="M64" i="23"/>
  <c r="N64" i="23"/>
  <c r="R64" i="23"/>
  <c r="S64" i="23"/>
  <c r="M56" i="23"/>
  <c r="N56" i="23"/>
  <c r="R56" i="23"/>
  <c r="S56" i="23"/>
  <c r="M48" i="23"/>
  <c r="U48" i="23"/>
  <c r="N48" i="23"/>
  <c r="R48" i="23"/>
  <c r="S48" i="23"/>
  <c r="M40" i="23"/>
  <c r="U40" i="23"/>
  <c r="N40" i="23"/>
  <c r="Q40" i="23"/>
  <c r="R40" i="23"/>
  <c r="S40" i="23"/>
  <c r="M32" i="23"/>
  <c r="U32" i="23"/>
  <c r="N32" i="23"/>
  <c r="Q32" i="23"/>
  <c r="R32" i="23"/>
  <c r="S32" i="23"/>
  <c r="M24" i="23"/>
  <c r="U24" i="23"/>
  <c r="N24" i="23"/>
  <c r="Q24" i="23"/>
  <c r="R24" i="23"/>
  <c r="S24" i="23"/>
  <c r="M16" i="23"/>
  <c r="U16" i="23"/>
  <c r="N16" i="23"/>
  <c r="Q16" i="23"/>
  <c r="R16" i="23"/>
  <c r="S16" i="23"/>
  <c r="S14" i="23"/>
  <c r="R107" i="23"/>
  <c r="T105" i="23"/>
  <c r="Q104" i="23"/>
  <c r="S102" i="23"/>
  <c r="U100" i="23"/>
  <c r="R99" i="23"/>
  <c r="Q96" i="23"/>
  <c r="S94" i="23"/>
  <c r="U92" i="23"/>
  <c r="T89" i="23"/>
  <c r="Q88" i="23"/>
  <c r="S86" i="23"/>
  <c r="U84" i="23"/>
  <c r="R83" i="23"/>
  <c r="T81" i="23"/>
  <c r="Q80" i="23"/>
  <c r="S78" i="23"/>
  <c r="U76" i="23"/>
  <c r="T73" i="23"/>
  <c r="T64" i="23"/>
  <c r="T50" i="23"/>
  <c r="T40" i="23"/>
  <c r="O56" i="23"/>
  <c r="N70" i="23"/>
  <c r="O91" i="23"/>
  <c r="M91" i="23"/>
  <c r="N91" i="23"/>
  <c r="O75" i="23"/>
  <c r="M75" i="23"/>
  <c r="N75" i="23"/>
  <c r="O67" i="23"/>
  <c r="M67" i="23"/>
  <c r="Q67" i="23"/>
  <c r="N67" i="23"/>
  <c r="S67" i="23"/>
  <c r="T67" i="23"/>
  <c r="O35" i="23"/>
  <c r="M35" i="23"/>
  <c r="Q35" i="23"/>
  <c r="N35" i="23"/>
  <c r="R35" i="23"/>
  <c r="S35" i="23"/>
  <c r="T35" i="23"/>
  <c r="O97" i="23"/>
  <c r="M97" i="23"/>
  <c r="N97" i="23"/>
  <c r="O57" i="23"/>
  <c r="M57" i="23"/>
  <c r="N57" i="23"/>
  <c r="R57" i="23"/>
  <c r="S57" i="23"/>
  <c r="U57" i="23"/>
  <c r="O17" i="23"/>
  <c r="M17" i="23"/>
  <c r="Q17" i="23"/>
  <c r="N17" i="23"/>
  <c r="R17" i="23"/>
  <c r="S17" i="23"/>
  <c r="T17" i="23"/>
  <c r="U17" i="23"/>
  <c r="N103" i="23"/>
  <c r="O103" i="23"/>
  <c r="N95" i="23"/>
  <c r="O95" i="23"/>
  <c r="N87" i="23"/>
  <c r="O87" i="23"/>
  <c r="N79" i="23"/>
  <c r="O79" i="23"/>
  <c r="N71" i="23"/>
  <c r="T71" i="23"/>
  <c r="U71" i="23"/>
  <c r="O71" i="23"/>
  <c r="N63" i="23"/>
  <c r="T63" i="23"/>
  <c r="U63" i="23"/>
  <c r="O63" i="23"/>
  <c r="N55" i="23"/>
  <c r="T55" i="23"/>
  <c r="U55" i="23"/>
  <c r="O55" i="23"/>
  <c r="N47" i="23"/>
  <c r="R47" i="23"/>
  <c r="T47" i="23"/>
  <c r="U47" i="23"/>
  <c r="O47" i="23"/>
  <c r="N39" i="23"/>
  <c r="R39" i="23"/>
  <c r="T39" i="23"/>
  <c r="U39" i="23"/>
  <c r="O39" i="23"/>
  <c r="N31" i="23"/>
  <c r="R31" i="23"/>
  <c r="T31" i="23"/>
  <c r="U31" i="23"/>
  <c r="O31" i="23"/>
  <c r="N23" i="23"/>
  <c r="R23" i="23"/>
  <c r="S23" i="23"/>
  <c r="T23" i="23"/>
  <c r="U23" i="23"/>
  <c r="O23" i="23"/>
  <c r="N15" i="23"/>
  <c r="R15" i="23"/>
  <c r="S15" i="23"/>
  <c r="T15" i="23"/>
  <c r="U15" i="23"/>
  <c r="O15" i="23"/>
  <c r="Q13" i="23"/>
  <c r="U103" i="23"/>
  <c r="T100" i="23"/>
  <c r="Q99" i="23"/>
  <c r="S97" i="23"/>
  <c r="U95" i="23"/>
  <c r="T92" i="23"/>
  <c r="Q91" i="23"/>
  <c r="S89" i="23"/>
  <c r="U87" i="23"/>
  <c r="T84" i="23"/>
  <c r="Q83" i="23"/>
  <c r="S81" i="23"/>
  <c r="U79" i="23"/>
  <c r="T76" i="23"/>
  <c r="Q75" i="23"/>
  <c r="R67" i="23"/>
  <c r="Q64" i="23"/>
  <c r="U60" i="23"/>
  <c r="T57" i="23"/>
  <c r="U45" i="23"/>
  <c r="S39" i="23"/>
  <c r="O48" i="23"/>
  <c r="M95" i="23"/>
  <c r="M31" i="23"/>
  <c r="O43" i="23"/>
  <c r="M43" i="23"/>
  <c r="Q43" i="23"/>
  <c r="N43" i="23"/>
  <c r="R43" i="23"/>
  <c r="S43" i="23"/>
  <c r="T43" i="23"/>
  <c r="O105" i="23"/>
  <c r="M105" i="23"/>
  <c r="N105" i="23"/>
  <c r="O73" i="23"/>
  <c r="M73" i="23"/>
  <c r="N73" i="23"/>
  <c r="S73" i="23"/>
  <c r="O25" i="23"/>
  <c r="M25" i="23"/>
  <c r="Q25" i="23"/>
  <c r="N25" i="23"/>
  <c r="R25" i="23"/>
  <c r="S25" i="23"/>
  <c r="T25" i="23"/>
  <c r="U25" i="23"/>
  <c r="O102" i="23"/>
  <c r="M102" i="23"/>
  <c r="O94" i="23"/>
  <c r="M94" i="23"/>
  <c r="O86" i="23"/>
  <c r="M86" i="23"/>
  <c r="O78" i="23"/>
  <c r="M78" i="23"/>
  <c r="Q70" i="23"/>
  <c r="R70" i="23"/>
  <c r="O70" i="23"/>
  <c r="T70" i="23"/>
  <c r="M70" i="23"/>
  <c r="U70" i="23"/>
  <c r="Q62" i="23"/>
  <c r="R62" i="23"/>
  <c r="O62" i="23"/>
  <c r="T62" i="23"/>
  <c r="M62" i="23"/>
  <c r="U62" i="23"/>
  <c r="Q54" i="23"/>
  <c r="R54" i="23"/>
  <c r="O54" i="23"/>
  <c r="T54" i="23"/>
  <c r="M54" i="23"/>
  <c r="U54" i="23"/>
  <c r="Q46" i="23"/>
  <c r="R46" i="23"/>
  <c r="O46" i="23"/>
  <c r="T46" i="23"/>
  <c r="M46" i="23"/>
  <c r="U46" i="23"/>
  <c r="Q38" i="23"/>
  <c r="R38" i="23"/>
  <c r="S38" i="23"/>
  <c r="O38" i="23"/>
  <c r="T38" i="23"/>
  <c r="M38" i="23"/>
  <c r="U38" i="23"/>
  <c r="Q30" i="23"/>
  <c r="R30" i="23"/>
  <c r="S30" i="23"/>
  <c r="O30" i="23"/>
  <c r="T30" i="23"/>
  <c r="M30" i="23"/>
  <c r="U30" i="23"/>
  <c r="Q22" i="23"/>
  <c r="R22" i="23"/>
  <c r="S22" i="23"/>
  <c r="O22" i="23"/>
  <c r="T22" i="23"/>
  <c r="M22" i="23"/>
  <c r="U22" i="23"/>
  <c r="O14" i="23"/>
  <c r="N14" i="23"/>
  <c r="M14" i="23"/>
  <c r="U14" i="23"/>
  <c r="U106" i="23"/>
  <c r="R105" i="23"/>
  <c r="T103" i="23"/>
  <c r="Q102" i="23"/>
  <c r="S100" i="23"/>
  <c r="U98" i="23"/>
  <c r="R97" i="23"/>
  <c r="T95" i="23"/>
  <c r="Q94" i="23"/>
  <c r="S92" i="23"/>
  <c r="U90" i="23"/>
  <c r="R89" i="23"/>
  <c r="T87" i="23"/>
  <c r="Q86" i="23"/>
  <c r="S84" i="23"/>
  <c r="U82" i="23"/>
  <c r="R81" i="23"/>
  <c r="T79" i="23"/>
  <c r="Q78" i="23"/>
  <c r="S76" i="23"/>
  <c r="U74" i="23"/>
  <c r="Q73" i="23"/>
  <c r="T66" i="23"/>
  <c r="S63" i="23"/>
  <c r="R60" i="23"/>
  <c r="Q57" i="23"/>
  <c r="T49" i="23"/>
  <c r="Q39" i="23"/>
  <c r="T32" i="23"/>
  <c r="T24" i="23"/>
  <c r="O104" i="23"/>
  <c r="O40" i="23"/>
  <c r="M87" i="23"/>
  <c r="M23" i="23"/>
  <c r="N54" i="23"/>
  <c r="O27" i="23"/>
  <c r="M27" i="23"/>
  <c r="Q27" i="23"/>
  <c r="N27" i="23"/>
  <c r="R27" i="23"/>
  <c r="S27" i="23"/>
  <c r="T27" i="23"/>
  <c r="O33" i="23"/>
  <c r="M33" i="23"/>
  <c r="N33" i="23"/>
  <c r="R33" i="23"/>
  <c r="S33" i="23"/>
  <c r="T33" i="23"/>
  <c r="U33" i="23"/>
  <c r="O101" i="23"/>
  <c r="M101" i="23"/>
  <c r="N101" i="23"/>
  <c r="O93" i="23"/>
  <c r="M93" i="23"/>
  <c r="N93" i="23"/>
  <c r="O85" i="23"/>
  <c r="M85" i="23"/>
  <c r="N85" i="23"/>
  <c r="O77" i="23"/>
  <c r="M77" i="23"/>
  <c r="N77" i="23"/>
  <c r="O69" i="23"/>
  <c r="M69" i="23"/>
  <c r="Q69" i="23"/>
  <c r="N69" i="23"/>
  <c r="R69" i="23"/>
  <c r="O61" i="23"/>
  <c r="M61" i="23"/>
  <c r="Q61" i="23"/>
  <c r="N61" i="23"/>
  <c r="R61" i="23"/>
  <c r="T53" i="23"/>
  <c r="O53" i="23"/>
  <c r="M53" i="23"/>
  <c r="Q53" i="23"/>
  <c r="N53" i="23"/>
  <c r="R53" i="23"/>
  <c r="T45" i="23"/>
  <c r="O45" i="23"/>
  <c r="M45" i="23"/>
  <c r="Q45" i="23"/>
  <c r="N45" i="23"/>
  <c r="R45" i="23"/>
  <c r="T37" i="23"/>
  <c r="O37" i="23"/>
  <c r="M37" i="23"/>
  <c r="Q37" i="23"/>
  <c r="N37" i="23"/>
  <c r="R37" i="23"/>
  <c r="T29" i="23"/>
  <c r="O29" i="23"/>
  <c r="M29" i="23"/>
  <c r="Q29" i="23"/>
  <c r="N29" i="23"/>
  <c r="R29" i="23"/>
  <c r="T21" i="23"/>
  <c r="U21" i="23"/>
  <c r="O21" i="23"/>
  <c r="M21" i="23"/>
  <c r="Q21" i="23"/>
  <c r="N21" i="23"/>
  <c r="R21" i="23"/>
  <c r="O13" i="23"/>
  <c r="N13" i="23"/>
  <c r="S13" i="23"/>
  <c r="T106" i="23"/>
  <c r="Q105" i="23"/>
  <c r="S103" i="23"/>
  <c r="U101" i="23"/>
  <c r="T98" i="23"/>
  <c r="Q97" i="23"/>
  <c r="S95" i="23"/>
  <c r="U93" i="23"/>
  <c r="R92" i="23"/>
  <c r="T90" i="23"/>
  <c r="Q89" i="23"/>
  <c r="S87" i="23"/>
  <c r="U85" i="23"/>
  <c r="T82" i="23"/>
  <c r="S79" i="23"/>
  <c r="U77" i="23"/>
  <c r="T74" i="23"/>
  <c r="U72" i="23"/>
  <c r="T69" i="23"/>
  <c r="S66" i="23"/>
  <c r="R63" i="23"/>
  <c r="U56" i="23"/>
  <c r="S53" i="23"/>
  <c r="U37" i="23"/>
  <c r="S31" i="23"/>
  <c r="Q23" i="23"/>
  <c r="O96" i="23"/>
  <c r="O32" i="23"/>
  <c r="M79" i="23"/>
  <c r="M15" i="23"/>
  <c r="N46" i="23"/>
  <c r="O107" i="23"/>
  <c r="M107" i="23"/>
  <c r="N107" i="23"/>
  <c r="O51" i="23"/>
  <c r="M51" i="23"/>
  <c r="Q51" i="23"/>
  <c r="N51" i="23"/>
  <c r="S51" i="23"/>
  <c r="T51" i="23"/>
  <c r="O81" i="23"/>
  <c r="M81" i="23"/>
  <c r="N81" i="23"/>
  <c r="O49" i="23"/>
  <c r="M49" i="23"/>
  <c r="N49" i="23"/>
  <c r="R49" i="23"/>
  <c r="S49" i="23"/>
  <c r="U49" i="23"/>
  <c r="O100" i="23"/>
  <c r="M100" i="23"/>
  <c r="N100" i="23"/>
  <c r="O92" i="23"/>
  <c r="M92" i="23"/>
  <c r="N92" i="23"/>
  <c r="O84" i="23"/>
  <c r="M84" i="23"/>
  <c r="N84" i="23"/>
  <c r="O76" i="23"/>
  <c r="M76" i="23"/>
  <c r="N76" i="23"/>
  <c r="S68" i="23"/>
  <c r="O68" i="23"/>
  <c r="T68" i="23"/>
  <c r="M68" i="23"/>
  <c r="N68" i="23"/>
  <c r="S60" i="23"/>
  <c r="O60" i="23"/>
  <c r="T60" i="23"/>
  <c r="M60" i="23"/>
  <c r="N60" i="23"/>
  <c r="Q52" i="23"/>
  <c r="S52" i="23"/>
  <c r="O52" i="23"/>
  <c r="T52" i="23"/>
  <c r="M52" i="23"/>
  <c r="N52" i="23"/>
  <c r="Q44" i="23"/>
  <c r="S44" i="23"/>
  <c r="O44" i="23"/>
  <c r="T44" i="23"/>
  <c r="M44" i="23"/>
  <c r="U44" i="23"/>
  <c r="N44" i="23"/>
  <c r="Q36" i="23"/>
  <c r="S36" i="23"/>
  <c r="O36" i="23"/>
  <c r="T36" i="23"/>
  <c r="M36" i="23"/>
  <c r="U36" i="23"/>
  <c r="N36" i="23"/>
  <c r="Q28" i="23"/>
  <c r="S28" i="23"/>
  <c r="O28" i="23"/>
  <c r="T28" i="23"/>
  <c r="M28" i="23"/>
  <c r="U28" i="23"/>
  <c r="N28" i="23"/>
  <c r="Q20" i="23"/>
  <c r="R20" i="23"/>
  <c r="S20" i="23"/>
  <c r="O20" i="23"/>
  <c r="T20" i="23"/>
  <c r="M20" i="23"/>
  <c r="U20" i="23"/>
  <c r="N20" i="23"/>
  <c r="N12" i="23"/>
  <c r="M12" i="23"/>
  <c r="O12" i="23"/>
  <c r="Q12" i="23"/>
  <c r="T13" i="23"/>
  <c r="S106" i="23"/>
  <c r="U104" i="23"/>
  <c r="R103" i="23"/>
  <c r="T101" i="23"/>
  <c r="Q100" i="23"/>
  <c r="S98" i="23"/>
  <c r="U96" i="23"/>
  <c r="R95" i="23"/>
  <c r="T93" i="23"/>
  <c r="Q92" i="23"/>
  <c r="S90" i="23"/>
  <c r="U88" i="23"/>
  <c r="R87" i="23"/>
  <c r="T85" i="23"/>
  <c r="Q84" i="23"/>
  <c r="S82" i="23"/>
  <c r="U80" i="23"/>
  <c r="R79" i="23"/>
  <c r="T77" i="23"/>
  <c r="Q76" i="23"/>
  <c r="S74" i="23"/>
  <c r="T72" i="23"/>
  <c r="S69" i="23"/>
  <c r="Q63" i="23"/>
  <c r="U59" i="23"/>
  <c r="T56" i="23"/>
  <c r="U52" i="23"/>
  <c r="T48" i="23"/>
  <c r="U43" i="23"/>
  <c r="S37" i="23"/>
  <c r="Q31" i="23"/>
  <c r="S21" i="23"/>
  <c r="O88" i="23"/>
  <c r="O24" i="23"/>
  <c r="M71" i="23"/>
  <c r="N102" i="23"/>
  <c r="N38" i="23"/>
  <c r="R12" i="23"/>
  <c r="U13" i="23"/>
  <c r="U107" i="23"/>
  <c r="T104" i="23"/>
  <c r="Q103" i="23"/>
  <c r="S101" i="23"/>
  <c r="T96" i="23"/>
  <c r="Q95" i="23"/>
  <c r="S93" i="23"/>
  <c r="U91" i="23"/>
  <c r="T88" i="23"/>
  <c r="Q87" i="23"/>
  <c r="S85" i="23"/>
  <c r="T80" i="23"/>
  <c r="Q79" i="23"/>
  <c r="S77" i="23"/>
  <c r="U75" i="23"/>
  <c r="Q72" i="23"/>
  <c r="U68" i="23"/>
  <c r="T65" i="23"/>
  <c r="S62" i="23"/>
  <c r="Q56" i="23"/>
  <c r="R52" i="23"/>
  <c r="Q48" i="23"/>
  <c r="R36" i="23"/>
  <c r="U29" i="23"/>
  <c r="O80" i="23"/>
  <c r="O16" i="23"/>
  <c r="M13" i="23"/>
  <c r="M63" i="23"/>
  <c r="N94" i="23"/>
  <c r="N30" i="23"/>
  <c r="O99" i="23"/>
  <c r="M99" i="23"/>
  <c r="N99" i="23"/>
  <c r="O83" i="23"/>
  <c r="M83" i="23"/>
  <c r="N83" i="23"/>
  <c r="O59" i="23"/>
  <c r="M59" i="23"/>
  <c r="Q59" i="23"/>
  <c r="N59" i="23"/>
  <c r="S59" i="23"/>
  <c r="T59" i="23"/>
  <c r="O19" i="23"/>
  <c r="M19" i="23"/>
  <c r="Q19" i="23"/>
  <c r="N19" i="23"/>
  <c r="R19" i="23"/>
  <c r="S19" i="23"/>
  <c r="T19" i="23"/>
  <c r="O106" i="23"/>
  <c r="M106" i="23"/>
  <c r="N106" i="23"/>
  <c r="O98" i="23"/>
  <c r="M98" i="23"/>
  <c r="N98" i="23"/>
  <c r="O90" i="23"/>
  <c r="M90" i="23"/>
  <c r="N90" i="23"/>
  <c r="O82" i="23"/>
  <c r="M82" i="23"/>
  <c r="N82" i="23"/>
  <c r="O74" i="23"/>
  <c r="M74" i="23"/>
  <c r="N74" i="23"/>
  <c r="O66" i="23"/>
  <c r="M66" i="23"/>
  <c r="U66" i="23"/>
  <c r="N66" i="23"/>
  <c r="Q66" i="23"/>
  <c r="O58" i="23"/>
  <c r="M58" i="23"/>
  <c r="U58" i="23"/>
  <c r="N58" i="23"/>
  <c r="Q58" i="23"/>
  <c r="S50" i="23"/>
  <c r="O50" i="23"/>
  <c r="M50" i="23"/>
  <c r="U50" i="23"/>
  <c r="N50" i="23"/>
  <c r="Q50" i="23"/>
  <c r="S42" i="23"/>
  <c r="O42" i="23"/>
  <c r="M42" i="23"/>
  <c r="U42" i="23"/>
  <c r="N42" i="23"/>
  <c r="Q42" i="23"/>
  <c r="S34" i="23"/>
  <c r="O34" i="23"/>
  <c r="M34" i="23"/>
  <c r="U34" i="23"/>
  <c r="N34" i="23"/>
  <c r="Q34" i="23"/>
  <c r="S26" i="23"/>
  <c r="O26" i="23"/>
  <c r="T26" i="23"/>
  <c r="M26" i="23"/>
  <c r="U26" i="23"/>
  <c r="N26" i="23"/>
  <c r="Q26" i="23"/>
  <c r="S18" i="23"/>
  <c r="O18" i="23"/>
  <c r="T18" i="23"/>
  <c r="M18" i="23"/>
  <c r="U18" i="23"/>
  <c r="N18" i="23"/>
  <c r="Q18" i="23"/>
  <c r="S12" i="23"/>
  <c r="Q14" i="23"/>
  <c r="T107" i="23"/>
  <c r="Q106" i="23"/>
  <c r="S104" i="23"/>
  <c r="U102" i="23"/>
  <c r="R101" i="23"/>
  <c r="T99" i="23"/>
  <c r="Q98" i="23"/>
  <c r="S96" i="23"/>
  <c r="U94" i="23"/>
  <c r="R93" i="23"/>
  <c r="T91" i="23"/>
  <c r="Q90" i="23"/>
  <c r="S88" i="23"/>
  <c r="U86" i="23"/>
  <c r="R85" i="23"/>
  <c r="T83" i="23"/>
  <c r="Q82" i="23"/>
  <c r="S80" i="23"/>
  <c r="U78" i="23"/>
  <c r="R77" i="23"/>
  <c r="T75" i="23"/>
  <c r="Q74" i="23"/>
  <c r="S71" i="23"/>
  <c r="R68" i="23"/>
  <c r="Q65" i="23"/>
  <c r="U61" i="23"/>
  <c r="T58" i="23"/>
  <c r="S55" i="23"/>
  <c r="U51" i="23"/>
  <c r="S47" i="23"/>
  <c r="R42" i="23"/>
  <c r="U35" i="23"/>
  <c r="S29" i="23"/>
  <c r="R18" i="23"/>
  <c r="O72" i="23"/>
  <c r="M55" i="23"/>
  <c r="N86" i="23"/>
  <c r="N22" i="23"/>
  <c r="W13" i="27"/>
  <c r="X13" i="27" s="1"/>
  <c r="P118" i="23"/>
  <c r="P117" i="23"/>
  <c r="P116" i="23"/>
  <c r="P115" i="23"/>
  <c r="P114" i="23"/>
  <c r="P113" i="23"/>
  <c r="P112" i="23"/>
  <c r="P111" i="23"/>
  <c r="P110" i="23"/>
  <c r="P109" i="23"/>
  <c r="P108" i="23"/>
  <c r="W50" i="27"/>
  <c r="X50" i="27" s="1"/>
  <c r="L27" i="42"/>
  <c r="H12" i="42"/>
  <c r="F27" i="42"/>
  <c r="L19" i="42"/>
  <c r="F24" i="42"/>
  <c r="J15" i="42"/>
  <c r="J26" i="42"/>
  <c r="J28" i="42"/>
  <c r="L28" i="42"/>
  <c r="F28" i="42"/>
  <c r="L17" i="42"/>
  <c r="W12" i="27"/>
  <c r="X12" i="27" s="1"/>
  <c r="F26" i="42"/>
  <c r="W51" i="27"/>
  <c r="X51" i="27" s="1"/>
  <c r="W39" i="27"/>
  <c r="X39" i="27" s="1"/>
  <c r="W27" i="27"/>
  <c r="X27" i="27" s="1"/>
  <c r="W38" i="27"/>
  <c r="X38" i="27" s="1"/>
  <c r="W14" i="27"/>
  <c r="X14" i="27" s="1"/>
  <c r="W25" i="27"/>
  <c r="X25" i="27" s="1"/>
  <c r="W60" i="27"/>
  <c r="X60" i="27" s="1"/>
  <c r="W48" i="27"/>
  <c r="X48" i="27" s="1"/>
  <c r="W36" i="27"/>
  <c r="X36" i="27" s="1"/>
  <c r="W24" i="27"/>
  <c r="X24" i="27" s="1"/>
  <c r="W59" i="27"/>
  <c r="X59" i="27" s="1"/>
  <c r="W35" i="27"/>
  <c r="X35" i="27" s="1"/>
  <c r="W23" i="27"/>
  <c r="X23" i="27" s="1"/>
  <c r="W58" i="27"/>
  <c r="X58" i="27" s="1"/>
  <c r="W46" i="27"/>
  <c r="X46" i="27" s="1"/>
  <c r="W34" i="27"/>
  <c r="X34" i="27" s="1"/>
  <c r="W57" i="27"/>
  <c r="X57" i="27" s="1"/>
  <c r="W45" i="27"/>
  <c r="X45" i="27" s="1"/>
  <c r="W33" i="27"/>
  <c r="X33" i="27" s="1"/>
  <c r="W21" i="27"/>
  <c r="X21" i="27" s="1"/>
  <c r="W56" i="27"/>
  <c r="X56" i="27" s="1"/>
  <c r="W32" i="27"/>
  <c r="X32" i="27" s="1"/>
  <c r="W55" i="27"/>
  <c r="X55" i="27" s="1"/>
  <c r="W43" i="27"/>
  <c r="X43" i="27" s="1"/>
  <c r="W31" i="27"/>
  <c r="X31" i="27" s="1"/>
  <c r="W19" i="27"/>
  <c r="X19" i="27" s="1"/>
  <c r="W7" i="27"/>
  <c r="X7" i="27" s="1"/>
  <c r="W30" i="27"/>
  <c r="X30" i="27" s="1"/>
  <c r="W18" i="27"/>
  <c r="X18" i="27" s="1"/>
  <c r="W53" i="27"/>
  <c r="X53" i="27" s="1"/>
  <c r="W41" i="27"/>
  <c r="X41" i="27" s="1"/>
  <c r="W29" i="27"/>
  <c r="X29" i="27" s="1"/>
  <c r="W28" i="27"/>
  <c r="X28" i="27" s="1"/>
  <c r="J31" i="42"/>
  <c r="F15" i="42"/>
  <c r="L32" i="42"/>
  <c r="W26" i="27"/>
  <c r="X26" i="27" s="1"/>
  <c r="W15" i="27"/>
  <c r="X15" i="27" s="1"/>
  <c r="B3" i="25"/>
  <c r="B3" i="42"/>
  <c r="B3" i="26"/>
  <c r="B3" i="27"/>
  <c r="W20" i="27"/>
  <c r="X20" i="27" s="1"/>
  <c r="W8" i="27"/>
  <c r="X8" i="27" s="1"/>
  <c r="L11" i="42"/>
  <c r="F25" i="42"/>
  <c r="W22" i="27"/>
  <c r="X22" i="27" s="1"/>
  <c r="H31" i="42"/>
  <c r="H9" i="26"/>
  <c r="H25" i="42"/>
  <c r="W10" i="27"/>
  <c r="X10" i="27" s="1"/>
  <c r="K44" i="23"/>
  <c r="L8" i="42"/>
  <c r="F7" i="42"/>
  <c r="J7" i="42"/>
  <c r="J10" i="42"/>
  <c r="F8" i="42"/>
  <c r="J122" i="23"/>
  <c r="I68" i="23"/>
  <c r="K46" i="23"/>
  <c r="K30" i="23"/>
  <c r="K28" i="23"/>
  <c r="K26" i="23"/>
  <c r="K16" i="23"/>
  <c r="W17" i="27"/>
  <c r="X17" i="27" s="1"/>
  <c r="K21" i="23"/>
  <c r="K13" i="23"/>
  <c r="K11" i="23"/>
  <c r="L9" i="42"/>
  <c r="J21" i="42"/>
  <c r="I166" i="23"/>
  <c r="I130" i="23"/>
  <c r="J88" i="23"/>
  <c r="J58" i="23"/>
  <c r="K52" i="23"/>
  <c r="J48" i="23"/>
  <c r="F22" i="42"/>
  <c r="L21" i="42"/>
  <c r="F10" i="42"/>
  <c r="H24" i="42"/>
  <c r="H13" i="42"/>
  <c r="H18" i="42"/>
  <c r="H6" i="42"/>
  <c r="L7" i="26"/>
  <c r="H7" i="42"/>
  <c r="L25" i="42"/>
  <c r="J18" i="42"/>
  <c r="K22" i="23"/>
  <c r="F23" i="42"/>
  <c r="J8" i="42"/>
  <c r="L31" i="42"/>
  <c r="L15" i="42"/>
  <c r="K131" i="23"/>
  <c r="J85" i="23"/>
  <c r="J57" i="23"/>
  <c r="F6" i="42"/>
  <c r="H16" i="42"/>
  <c r="L12" i="42"/>
  <c r="F18" i="42"/>
  <c r="H17" i="42"/>
  <c r="J17" i="42"/>
  <c r="F21" i="42"/>
  <c r="J23" i="42"/>
  <c r="L16" i="42"/>
  <c r="H26" i="42"/>
  <c r="I200" i="23"/>
  <c r="K176" i="23"/>
  <c r="J160" i="23"/>
  <c r="I152" i="23"/>
  <c r="H7" i="26"/>
  <c r="F7" i="26"/>
  <c r="B2" i="26"/>
  <c r="B2" i="23"/>
  <c r="B2" i="27"/>
  <c r="B2" i="42"/>
  <c r="F20" i="42"/>
  <c r="W11" i="27"/>
  <c r="X11" i="27" s="1"/>
  <c r="F11" i="42"/>
  <c r="J6" i="42"/>
  <c r="L23" i="42"/>
  <c r="H19" i="42"/>
  <c r="F32" i="42"/>
  <c r="F19" i="42"/>
  <c r="L10" i="42"/>
  <c r="L24" i="42"/>
  <c r="K171" i="23"/>
  <c r="I131" i="23"/>
  <c r="I119" i="23"/>
  <c r="K115" i="23"/>
  <c r="I63" i="23"/>
  <c r="J55" i="23"/>
  <c r="K51" i="23"/>
  <c r="J205" i="23"/>
  <c r="J201" i="23"/>
  <c r="I181" i="23"/>
  <c r="K169" i="23"/>
  <c r="I157" i="23"/>
  <c r="I153" i="23"/>
  <c r="J133" i="23"/>
  <c r="K129" i="23"/>
  <c r="I121" i="23"/>
  <c r="I85" i="23"/>
  <c r="I73" i="23"/>
  <c r="K61" i="23"/>
  <c r="J136" i="23"/>
  <c r="I100" i="23"/>
  <c r="I72" i="23"/>
  <c r="L20" i="42"/>
  <c r="L10" i="26"/>
  <c r="J10" i="26"/>
  <c r="K29" i="23"/>
  <c r="K25" i="23"/>
  <c r="J20" i="42"/>
  <c r="H10" i="26"/>
  <c r="P184" i="23"/>
  <c r="I206" i="23"/>
  <c r="I202" i="23"/>
  <c r="K198" i="23"/>
  <c r="J190" i="23"/>
  <c r="I186" i="23"/>
  <c r="I182" i="23"/>
  <c r="K174" i="23"/>
  <c r="J170" i="23"/>
  <c r="J162" i="23"/>
  <c r="I154" i="23"/>
  <c r="I150" i="23"/>
  <c r="K142" i="23"/>
  <c r="K138" i="23"/>
  <c r="I122" i="23"/>
  <c r="K118" i="23"/>
  <c r="J110" i="23"/>
  <c r="J102" i="23"/>
  <c r="J98" i="23"/>
  <c r="K94" i="23"/>
  <c r="J90" i="23"/>
  <c r="J86" i="23"/>
  <c r="I78" i="23"/>
  <c r="K74" i="23"/>
  <c r="J70" i="23"/>
  <c r="J66" i="23"/>
  <c r="K62" i="23"/>
  <c r="I58" i="23"/>
  <c r="J54" i="23"/>
  <c r="I46" i="23"/>
  <c r="I42" i="23"/>
  <c r="L6" i="26"/>
  <c r="F9" i="42"/>
  <c r="H6" i="26"/>
  <c r="I70" i="23"/>
  <c r="J198" i="23"/>
  <c r="I205" i="23"/>
  <c r="K197" i="23"/>
  <c r="K189" i="23"/>
  <c r="I185" i="23"/>
  <c r="J181" i="23"/>
  <c r="I173" i="23"/>
  <c r="J169" i="23"/>
  <c r="I165" i="23"/>
  <c r="J161" i="23"/>
  <c r="J149" i="23"/>
  <c r="I145" i="23"/>
  <c r="J141" i="23"/>
  <c r="I129" i="23"/>
  <c r="J117" i="23"/>
  <c r="I105" i="23"/>
  <c r="J101" i="23"/>
  <c r="K97" i="23"/>
  <c r="K85" i="23"/>
  <c r="I77" i="23"/>
  <c r="I69" i="23"/>
  <c r="J65" i="23"/>
  <c r="J28" i="23"/>
  <c r="K24" i="23"/>
  <c r="I11" i="23"/>
  <c r="P224" i="23"/>
  <c r="P208" i="23"/>
  <c r="P175" i="23"/>
  <c r="P161" i="23"/>
  <c r="P159" i="23"/>
  <c r="P151" i="23"/>
  <c r="P137" i="23"/>
  <c r="P135" i="23"/>
  <c r="P127" i="23"/>
  <c r="P152" i="23"/>
  <c r="P128" i="23"/>
  <c r="J6" i="26"/>
  <c r="H9" i="42"/>
  <c r="K208" i="23"/>
  <c r="J180" i="23"/>
  <c r="K136" i="23"/>
  <c r="J108" i="23"/>
  <c r="J21" i="23"/>
  <c r="P216" i="23"/>
  <c r="P205" i="23"/>
  <c r="I37" i="23"/>
  <c r="J207" i="23"/>
  <c r="K203" i="23"/>
  <c r="K195" i="23"/>
  <c r="J191" i="23"/>
  <c r="K183" i="23"/>
  <c r="I179" i="23"/>
  <c r="I175" i="23"/>
  <c r="J171" i="23"/>
  <c r="I167" i="23"/>
  <c r="I163" i="23"/>
  <c r="J159" i="23"/>
  <c r="J151" i="23"/>
  <c r="J147" i="23"/>
  <c r="K143" i="23"/>
  <c r="J139" i="23"/>
  <c r="J119" i="23"/>
  <c r="I111" i="23"/>
  <c r="I107" i="23"/>
  <c r="J95" i="23"/>
  <c r="I91" i="23"/>
  <c r="J87" i="23"/>
  <c r="K83" i="23"/>
  <c r="I79" i="23"/>
  <c r="J67" i="23"/>
  <c r="I43" i="23"/>
  <c r="I28" i="23"/>
  <c r="P196" i="23"/>
  <c r="P176" i="23"/>
  <c r="P173" i="23"/>
  <c r="P171" i="23"/>
  <c r="P163" i="23"/>
  <c r="P149" i="23"/>
  <c r="P147" i="23"/>
  <c r="P139" i="23"/>
  <c r="P125" i="23"/>
  <c r="P123" i="23"/>
  <c r="K207" i="23"/>
  <c r="I199" i="23"/>
  <c r="K175" i="23"/>
  <c r="J155" i="23"/>
  <c r="I151" i="23"/>
  <c r="I147" i="23"/>
  <c r="K107" i="23"/>
  <c r="J103" i="23"/>
  <c r="K87" i="23"/>
  <c r="K19" i="23"/>
  <c r="K15" i="23"/>
  <c r="P228" i="23"/>
  <c r="P164" i="23"/>
  <c r="P140" i="23"/>
  <c r="J62" i="23"/>
  <c r="J174" i="23"/>
  <c r="J166" i="23"/>
  <c r="K162" i="23"/>
  <c r="I142" i="23"/>
  <c r="K126" i="23"/>
  <c r="K110" i="23"/>
  <c r="I106" i="23"/>
  <c r="K82" i="23"/>
  <c r="K14" i="23"/>
  <c r="J13" i="23"/>
  <c r="J208" i="23"/>
  <c r="J204" i="23"/>
  <c r="J192" i="23"/>
  <c r="K188" i="23"/>
  <c r="J176" i="23"/>
  <c r="K168" i="23"/>
  <c r="I164" i="23"/>
  <c r="K160" i="23"/>
  <c r="I156" i="23"/>
  <c r="K144" i="23"/>
  <c r="J140" i="23"/>
  <c r="I132" i="23"/>
  <c r="K128" i="23"/>
  <c r="J124" i="23"/>
  <c r="J120" i="23"/>
  <c r="K112" i="23"/>
  <c r="I108" i="23"/>
  <c r="K104" i="23"/>
  <c r="I96" i="23"/>
  <c r="I92" i="23"/>
  <c r="I84" i="23"/>
  <c r="J80" i="23"/>
  <c r="J76" i="23"/>
  <c r="K64" i="23"/>
  <c r="I60" i="23"/>
  <c r="I56" i="23"/>
  <c r="J52" i="23"/>
  <c r="J44" i="23"/>
  <c r="J30" i="23"/>
  <c r="K27" i="23"/>
  <c r="K23" i="23"/>
  <c r="K18" i="23"/>
  <c r="P212" i="23"/>
  <c r="P193" i="23"/>
  <c r="L14" i="42"/>
  <c r="H14" i="42"/>
  <c r="K40" i="23"/>
  <c r="J38" i="23"/>
  <c r="H22" i="42"/>
  <c r="J22" i="42"/>
  <c r="K20" i="23"/>
  <c r="J20" i="23"/>
  <c r="I20" i="23"/>
  <c r="K12" i="23"/>
  <c r="I38" i="23"/>
  <c r="I197" i="23"/>
  <c r="J29" i="23"/>
  <c r="I14" i="23"/>
  <c r="J14" i="23"/>
  <c r="F13" i="42"/>
  <c r="J14" i="42"/>
  <c r="L13" i="42"/>
  <c r="F30" i="42"/>
  <c r="H30" i="42"/>
  <c r="J30" i="42"/>
  <c r="L30" i="42"/>
  <c r="F29" i="42"/>
  <c r="H29" i="42"/>
  <c r="L29" i="42"/>
  <c r="I35" i="23"/>
  <c r="K35" i="23"/>
  <c r="J33" i="23"/>
  <c r="K31" i="23"/>
  <c r="I191" i="23"/>
  <c r="K205" i="23"/>
  <c r="J105" i="23"/>
  <c r="I83" i="23"/>
  <c r="P180" i="23"/>
  <c r="J8" i="26"/>
  <c r="F8" i="26"/>
  <c r="H8" i="26"/>
  <c r="K17" i="23"/>
  <c r="P194" i="23"/>
  <c r="K201" i="23"/>
  <c r="I201" i="23"/>
  <c r="K193" i="23"/>
  <c r="J193" i="23"/>
  <c r="I189" i="23"/>
  <c r="J189" i="23"/>
  <c r="I187" i="23"/>
  <c r="J187" i="23"/>
  <c r="K155" i="23"/>
  <c r="I155" i="23"/>
  <c r="J153" i="23"/>
  <c r="K153" i="23"/>
  <c r="J135" i="23"/>
  <c r="K135" i="23"/>
  <c r="I135" i="23"/>
  <c r="I133" i="23"/>
  <c r="K133" i="23"/>
  <c r="K127" i="23"/>
  <c r="I127" i="23"/>
  <c r="K117" i="23"/>
  <c r="I117" i="23"/>
  <c r="K103" i="23"/>
  <c r="I103" i="23"/>
  <c r="K99" i="23"/>
  <c r="J99" i="23"/>
  <c r="J93" i="23"/>
  <c r="I93" i="23"/>
  <c r="K89" i="23"/>
  <c r="J89" i="23"/>
  <c r="I89" i="23"/>
  <c r="J77" i="23"/>
  <c r="K77" i="23"/>
  <c r="J71" i="23"/>
  <c r="K71" i="23"/>
  <c r="J61" i="23"/>
  <c r="I61" i="23"/>
  <c r="I59" i="23"/>
  <c r="K59" i="23"/>
  <c r="I57" i="23"/>
  <c r="K57" i="23"/>
  <c r="K53" i="23"/>
  <c r="I53" i="23"/>
  <c r="J53" i="23"/>
  <c r="I49" i="23"/>
  <c r="J49" i="23"/>
  <c r="J47" i="23"/>
  <c r="I47" i="23"/>
  <c r="K45" i="23"/>
  <c r="I45" i="23"/>
  <c r="J45" i="23"/>
  <c r="AJ14" i="42" s="1"/>
  <c r="P215" i="23"/>
  <c r="P213" i="23"/>
  <c r="I41" i="23"/>
  <c r="I39" i="23"/>
  <c r="I86" i="23"/>
  <c r="J74" i="23"/>
  <c r="J150" i="23"/>
  <c r="J78" i="23"/>
  <c r="I76" i="23"/>
  <c r="K182" i="23"/>
  <c r="J11" i="23"/>
  <c r="P232" i="23"/>
  <c r="P221" i="23"/>
  <c r="P174" i="23"/>
  <c r="P162" i="23"/>
  <c r="P150" i="23"/>
  <c r="P138" i="23"/>
  <c r="P126" i="23"/>
  <c r="I102" i="23"/>
  <c r="I104" i="23"/>
  <c r="I66" i="23"/>
  <c r="J104" i="23"/>
  <c r="K80" i="23"/>
  <c r="K192" i="23"/>
  <c r="K98" i="23"/>
  <c r="K186" i="23"/>
  <c r="P220" i="23"/>
  <c r="P190" i="23"/>
  <c r="P169" i="23"/>
  <c r="P157" i="23"/>
  <c r="P145" i="23"/>
  <c r="P133" i="23"/>
  <c r="P121" i="23"/>
  <c r="I118" i="23"/>
  <c r="I120" i="23"/>
  <c r="J156" i="23"/>
  <c r="I74" i="23"/>
  <c r="K204" i="23"/>
  <c r="I30" i="23"/>
  <c r="J18" i="23"/>
  <c r="J12" i="23"/>
  <c r="P211" i="23"/>
  <c r="P209" i="23"/>
  <c r="P199" i="23"/>
  <c r="P197" i="23"/>
  <c r="P185" i="23"/>
  <c r="P168" i="23"/>
  <c r="P156" i="23"/>
  <c r="P144" i="23"/>
  <c r="P132" i="23"/>
  <c r="P120" i="23"/>
  <c r="P178" i="23"/>
  <c r="J138" i="23"/>
  <c r="I168" i="23"/>
  <c r="J144" i="23"/>
  <c r="K54" i="23"/>
  <c r="I27" i="23"/>
  <c r="P236" i="23"/>
  <c r="P225" i="23"/>
  <c r="P166" i="23"/>
  <c r="P154" i="23"/>
  <c r="P142" i="23"/>
  <c r="P130" i="23"/>
  <c r="J41" i="23"/>
  <c r="K37" i="23"/>
  <c r="I174" i="23"/>
  <c r="I138" i="23"/>
  <c r="J56" i="23"/>
  <c r="I19" i="23"/>
  <c r="P201" i="23"/>
  <c r="P189" i="23"/>
  <c r="P172" i="23"/>
  <c r="P160" i="23"/>
  <c r="P148" i="23"/>
  <c r="P136" i="23"/>
  <c r="P124" i="23"/>
  <c r="I40" i="23"/>
  <c r="I36" i="23"/>
  <c r="J27" i="42"/>
  <c r="J11" i="42"/>
  <c r="J186" i="23"/>
  <c r="J64" i="23"/>
  <c r="I87" i="23"/>
  <c r="K56" i="23"/>
  <c r="K66" i="23"/>
  <c r="I198" i="23"/>
  <c r="I194" i="23"/>
  <c r="J182" i="23"/>
  <c r="I170" i="23"/>
  <c r="I162" i="23"/>
  <c r="K154" i="23"/>
  <c r="K150" i="23"/>
  <c r="J142" i="23"/>
  <c r="K134" i="23"/>
  <c r="K130" i="23"/>
  <c r="I126" i="23"/>
  <c r="K122" i="23"/>
  <c r="J118" i="23"/>
  <c r="I110" i="23"/>
  <c r="K106" i="23"/>
  <c r="K102" i="23"/>
  <c r="I98" i="23"/>
  <c r="K90" i="23"/>
  <c r="K86" i="23"/>
  <c r="K78" i="23"/>
  <c r="K70" i="23"/>
  <c r="I62" i="23"/>
  <c r="K58" i="23"/>
  <c r="J46" i="23"/>
  <c r="K42" i="23"/>
  <c r="I21" i="23"/>
  <c r="P231" i="23"/>
  <c r="P229" i="23"/>
  <c r="P222" i="23"/>
  <c r="P200" i="23"/>
  <c r="P188" i="23"/>
  <c r="J202" i="23"/>
  <c r="J60" i="23"/>
  <c r="P217" i="23"/>
  <c r="P179" i="23"/>
  <c r="P177" i="23"/>
  <c r="P170" i="23"/>
  <c r="P158" i="23"/>
  <c r="P146" i="23"/>
  <c r="P134" i="23"/>
  <c r="P122" i="23"/>
  <c r="I32" i="23"/>
  <c r="I54" i="23"/>
  <c r="J42" i="23"/>
  <c r="P210" i="23"/>
  <c r="P167" i="23"/>
  <c r="P165" i="23"/>
  <c r="P155" i="23"/>
  <c r="P153" i="23"/>
  <c r="P143" i="23"/>
  <c r="P141" i="23"/>
  <c r="P131" i="23"/>
  <c r="P129" i="23"/>
  <c r="P119" i="23"/>
  <c r="I208" i="23"/>
  <c r="I192" i="23"/>
  <c r="I176" i="23"/>
  <c r="K156" i="23"/>
  <c r="I128" i="23"/>
  <c r="I112" i="23"/>
  <c r="K76" i="23"/>
  <c r="I44" i="23"/>
  <c r="I204" i="23"/>
  <c r="K200" i="23"/>
  <c r="I188" i="23"/>
  <c r="J184" i="23"/>
  <c r="K180" i="23"/>
  <c r="K172" i="23"/>
  <c r="J168" i="23"/>
  <c r="I160" i="23"/>
  <c r="J152" i="23"/>
  <c r="I144" i="23"/>
  <c r="K140" i="23"/>
  <c r="I136" i="23"/>
  <c r="K124" i="23"/>
  <c r="K120" i="23"/>
  <c r="K116" i="23"/>
  <c r="K108" i="23"/>
  <c r="K96" i="23"/>
  <c r="K92" i="23"/>
  <c r="K88" i="23"/>
  <c r="I80" i="23"/>
  <c r="J72" i="23"/>
  <c r="I64" i="23"/>
  <c r="K60" i="23"/>
  <c r="I52" i="23"/>
  <c r="K41" i="23"/>
  <c r="I34" i="23"/>
  <c r="I88" i="23"/>
  <c r="J116" i="23"/>
  <c r="J129" i="23"/>
  <c r="J96" i="23"/>
  <c r="K72" i="23"/>
  <c r="I124" i="23"/>
  <c r="K184" i="23"/>
  <c r="I203" i="23"/>
  <c r="I195" i="23"/>
  <c r="I183" i="23"/>
  <c r="K159" i="23"/>
  <c r="K123" i="23"/>
  <c r="I95" i="23"/>
  <c r="I75" i="23"/>
  <c r="I67" i="23"/>
  <c r="K63" i="23"/>
  <c r="P233" i="23"/>
  <c r="P226" i="23"/>
  <c r="P204" i="23"/>
  <c r="P192" i="23"/>
  <c r="P183" i="23"/>
  <c r="P181" i="23"/>
  <c r="H32" i="42"/>
  <c r="F16" i="42"/>
  <c r="J12" i="42"/>
  <c r="K196" i="23"/>
  <c r="J196" i="23"/>
  <c r="K164" i="23"/>
  <c r="J164" i="23"/>
  <c r="J148" i="23"/>
  <c r="K148" i="23"/>
  <c r="J132" i="23"/>
  <c r="K132" i="23"/>
  <c r="K100" i="23"/>
  <c r="J100" i="23"/>
  <c r="J84" i="23"/>
  <c r="K84" i="23"/>
  <c r="J68" i="23"/>
  <c r="K68" i="23"/>
  <c r="I48" i="23"/>
  <c r="K48" i="23"/>
  <c r="K185" i="23"/>
  <c r="J185" i="23"/>
  <c r="J177" i="23"/>
  <c r="I177" i="23"/>
  <c r="J173" i="23"/>
  <c r="K173" i="23"/>
  <c r="I161" i="23"/>
  <c r="K161" i="23"/>
  <c r="J158" i="23"/>
  <c r="K158" i="23"/>
  <c r="I158" i="23"/>
  <c r="J157" i="23"/>
  <c r="K157" i="23"/>
  <c r="K149" i="23"/>
  <c r="I149" i="23"/>
  <c r="I146" i="23"/>
  <c r="J146" i="23"/>
  <c r="K137" i="23"/>
  <c r="J137" i="23"/>
  <c r="J125" i="23"/>
  <c r="K125" i="23"/>
  <c r="J121" i="23"/>
  <c r="K121" i="23"/>
  <c r="I114" i="23"/>
  <c r="J114" i="23"/>
  <c r="J113" i="23"/>
  <c r="I113" i="23"/>
  <c r="K109" i="23"/>
  <c r="J109" i="23"/>
  <c r="K101" i="23"/>
  <c r="I101" i="23"/>
  <c r="I97" i="23"/>
  <c r="J97" i="23"/>
  <c r="J94" i="23"/>
  <c r="I94" i="23"/>
  <c r="I82" i="23"/>
  <c r="J82" i="23"/>
  <c r="J81" i="23"/>
  <c r="I81" i="23"/>
  <c r="K73" i="23"/>
  <c r="J73" i="23"/>
  <c r="K65" i="23"/>
  <c r="I65" i="23"/>
  <c r="K50" i="23"/>
  <c r="I50" i="23"/>
  <c r="J50" i="23"/>
  <c r="I22" i="23"/>
  <c r="J22" i="23"/>
  <c r="K32" i="23"/>
  <c r="I109" i="23"/>
  <c r="J106" i="23"/>
  <c r="J194" i="23"/>
  <c r="J172" i="23"/>
  <c r="I137" i="23"/>
  <c r="J112" i="23"/>
  <c r="J200" i="23"/>
  <c r="J126" i="23"/>
  <c r="I159" i="23"/>
  <c r="J197" i="23"/>
  <c r="I116" i="23"/>
  <c r="I140" i="23"/>
  <c r="J165" i="23"/>
  <c r="I196" i="23"/>
  <c r="K179" i="23"/>
  <c r="K114" i="23"/>
  <c r="K146" i="23"/>
  <c r="K69" i="23"/>
  <c r="K141" i="23"/>
  <c r="J206" i="23"/>
  <c r="K202" i="23"/>
  <c r="K194" i="23"/>
  <c r="K190" i="23"/>
  <c r="I190" i="23"/>
  <c r="K178" i="23"/>
  <c r="I178" i="23"/>
  <c r="J178" i="23"/>
  <c r="K170" i="23"/>
  <c r="K166" i="23"/>
  <c r="J40" i="23"/>
  <c r="AJ13" i="42" s="1"/>
  <c r="K39" i="23"/>
  <c r="K38" i="23"/>
  <c r="K36" i="23"/>
  <c r="J35" i="23"/>
  <c r="K34" i="23"/>
  <c r="K33" i="23"/>
  <c r="J32" i="23"/>
  <c r="I125" i="23"/>
  <c r="I134" i="23"/>
  <c r="J130" i="23"/>
  <c r="J92" i="23"/>
  <c r="J188" i="23"/>
  <c r="J203" i="23"/>
  <c r="I90" i="23"/>
  <c r="I169" i="23"/>
  <c r="J128" i="23"/>
  <c r="J134" i="23"/>
  <c r="J69" i="23"/>
  <c r="I148" i="23"/>
  <c r="I172" i="23"/>
  <c r="K93" i="23"/>
  <c r="K165" i="23"/>
  <c r="J39" i="23"/>
  <c r="J37" i="23"/>
  <c r="J36" i="23"/>
  <c r="AJ12" i="42" s="1"/>
  <c r="J34" i="23"/>
  <c r="I33" i="23"/>
  <c r="I207" i="23"/>
  <c r="J199" i="23"/>
  <c r="K199" i="23"/>
  <c r="J195" i="23"/>
  <c r="K191" i="23"/>
  <c r="K187" i="23"/>
  <c r="J183" i="23"/>
  <c r="J179" i="23"/>
  <c r="J175" i="23"/>
  <c r="I171" i="23"/>
  <c r="K167" i="23"/>
  <c r="K163" i="23"/>
  <c r="J163" i="23"/>
  <c r="K151" i="23"/>
  <c r="K147" i="23"/>
  <c r="I143" i="23"/>
  <c r="J143" i="23"/>
  <c r="I139" i="23"/>
  <c r="K139" i="23"/>
  <c r="J131" i="23"/>
  <c r="J127" i="23"/>
  <c r="I123" i="23"/>
  <c r="J123" i="23"/>
  <c r="K119" i="23"/>
  <c r="J115" i="23"/>
  <c r="I115" i="23"/>
  <c r="K111" i="23"/>
  <c r="J111" i="23"/>
  <c r="J107" i="23"/>
  <c r="I99" i="23"/>
  <c r="K95" i="23"/>
  <c r="K91" i="23"/>
  <c r="J91" i="23"/>
  <c r="J83" i="23"/>
  <c r="J79" i="23"/>
  <c r="K79" i="23"/>
  <c r="K75" i="23"/>
  <c r="J75" i="23"/>
  <c r="I71" i="23"/>
  <c r="K67" i="23"/>
  <c r="J63" i="23"/>
  <c r="J59" i="23"/>
  <c r="I55" i="23"/>
  <c r="K55" i="23"/>
  <c r="I51" i="23"/>
  <c r="J51" i="23"/>
  <c r="K47" i="23"/>
  <c r="K43" i="23"/>
  <c r="J154" i="23"/>
  <c r="I184" i="23"/>
  <c r="J145" i="23"/>
  <c r="I193" i="23"/>
  <c r="I141" i="23"/>
  <c r="K152" i="23"/>
  <c r="I180" i="23"/>
  <c r="J167" i="23"/>
  <c r="K105" i="23"/>
  <c r="K181" i="23"/>
  <c r="F9" i="26"/>
  <c r="J9" i="26"/>
  <c r="J25" i="23"/>
  <c r="I25" i="23"/>
  <c r="J19" i="23"/>
  <c r="I15" i="23"/>
  <c r="J15" i="23"/>
  <c r="I18" i="23"/>
  <c r="J26" i="23"/>
  <c r="P234" i="23"/>
  <c r="P223" i="23"/>
  <c r="P202" i="23"/>
  <c r="P191" i="23"/>
  <c r="I12" i="23"/>
  <c r="I31" i="23"/>
  <c r="J31" i="23"/>
  <c r="J16" i="23"/>
  <c r="I16" i="23"/>
  <c r="P235" i="23"/>
  <c r="P214" i="23"/>
  <c r="P203" i="23"/>
  <c r="P182" i="23"/>
  <c r="J17" i="23"/>
  <c r="I17" i="23"/>
  <c r="I13" i="23"/>
  <c r="P227" i="23"/>
  <c r="P206" i="23"/>
  <c r="P195" i="23"/>
  <c r="J43" i="23"/>
  <c r="K177" i="23"/>
  <c r="K145" i="23"/>
  <c r="K113" i="23"/>
  <c r="K81" i="23"/>
  <c r="K49" i="23"/>
  <c r="J27" i="23"/>
  <c r="AJ11" i="42" s="1"/>
  <c r="I23" i="23"/>
  <c r="J23" i="23"/>
  <c r="P218" i="23"/>
  <c r="P207" i="23"/>
  <c r="P186" i="23"/>
  <c r="I26" i="23"/>
  <c r="I29" i="23"/>
  <c r="P230" i="23"/>
  <c r="P219" i="23"/>
  <c r="P198" i="23"/>
  <c r="P187" i="23"/>
  <c r="K206" i="23"/>
  <c r="J24" i="23"/>
  <c r="I24" i="23"/>
  <c r="P102" i="23" l="1"/>
  <c r="P100" i="23"/>
  <c r="P48" i="23"/>
  <c r="P85" i="23"/>
  <c r="P67" i="23"/>
  <c r="P34" i="23"/>
  <c r="P33" i="23"/>
  <c r="P55" i="23"/>
  <c r="P72" i="23"/>
  <c r="P106" i="23"/>
  <c r="P86" i="23"/>
  <c r="P12" i="23"/>
  <c r="P35" i="23"/>
  <c r="P62" i="23"/>
  <c r="P45" i="23"/>
  <c r="P70" i="23"/>
  <c r="P42" i="23"/>
  <c r="P15" i="23"/>
  <c r="P32" i="23"/>
  <c r="Z13" i="23"/>
  <c r="P103" i="23"/>
  <c r="P46" i="23"/>
  <c r="P82" i="23"/>
  <c r="P76" i="23"/>
  <c r="P92" i="23"/>
  <c r="P64" i="23"/>
  <c r="P19" i="23"/>
  <c r="P107" i="23"/>
  <c r="P96" i="23"/>
  <c r="P58" i="23"/>
  <c r="P81" i="23"/>
  <c r="P13" i="23"/>
  <c r="P98" i="23"/>
  <c r="P73" i="23"/>
  <c r="P17" i="23"/>
  <c r="P61" i="23"/>
  <c r="P49" i="23"/>
  <c r="P69" i="23"/>
  <c r="P57" i="23"/>
  <c r="P47" i="23"/>
  <c r="Z15" i="23"/>
  <c r="P78" i="23"/>
  <c r="P36" i="23"/>
  <c r="W11" i="23"/>
  <c r="P18" i="23"/>
  <c r="P50" i="23"/>
  <c r="P80" i="23"/>
  <c r="P30" i="23"/>
  <c r="P105" i="23"/>
  <c r="P59" i="23"/>
  <c r="P28" i="23"/>
  <c r="AA13" i="23" s="1"/>
  <c r="U11" i="23"/>
  <c r="P37" i="23"/>
  <c r="P89" i="23"/>
  <c r="P26" i="23"/>
  <c r="P22" i="23"/>
  <c r="Z16" i="23"/>
  <c r="P74" i="23"/>
  <c r="P93" i="23"/>
  <c r="P54" i="23"/>
  <c r="P94" i="23"/>
  <c r="P14" i="23"/>
  <c r="P53" i="23"/>
  <c r="P63" i="23"/>
  <c r="P79" i="23"/>
  <c r="P38" i="23"/>
  <c r="P41" i="23"/>
  <c r="P68" i="23"/>
  <c r="P56" i="23"/>
  <c r="Z12" i="23"/>
  <c r="Z18" i="23"/>
  <c r="P20" i="23"/>
  <c r="P44" i="23"/>
  <c r="P52" i="23"/>
  <c r="P60" i="23"/>
  <c r="P25" i="23"/>
  <c r="P39" i="23"/>
  <c r="P24" i="23"/>
  <c r="P77" i="23"/>
  <c r="P90" i="23"/>
  <c r="P40" i="23"/>
  <c r="P83" i="23"/>
  <c r="P99" i="23"/>
  <c r="R11" i="23"/>
  <c r="P71" i="23"/>
  <c r="P29" i="23"/>
  <c r="P31" i="23"/>
  <c r="P51" i="23"/>
  <c r="P88" i="23"/>
  <c r="P101" i="23"/>
  <c r="P65" i="23"/>
  <c r="P87" i="23"/>
  <c r="P104" i="23"/>
  <c r="P21" i="23"/>
  <c r="P23" i="23"/>
  <c r="P95" i="23"/>
  <c r="S11" i="23"/>
  <c r="P75" i="23"/>
  <c r="P91" i="23"/>
  <c r="O11" i="23"/>
  <c r="P66" i="23"/>
  <c r="P84" i="23"/>
  <c r="P97" i="23"/>
  <c r="P43" i="23"/>
  <c r="AA18" i="23" s="1"/>
  <c r="P27" i="23"/>
  <c r="Z17" i="23"/>
  <c r="AA16" i="23"/>
  <c r="P16" i="23"/>
  <c r="AA17" i="23" s="1"/>
  <c r="Z14" i="23"/>
  <c r="AA14" i="23"/>
  <c r="Q11" i="23"/>
  <c r="T11" i="23"/>
  <c r="AJ9" i="42"/>
  <c r="AH8" i="26"/>
  <c r="AH9" i="26"/>
  <c r="AJ10" i="42"/>
  <c r="AH7" i="26"/>
  <c r="AJ8" i="42"/>
  <c r="AJ7" i="42"/>
  <c r="AH6" i="26"/>
  <c r="AJ6" i="42"/>
  <c r="D6" i="23"/>
  <c r="B6" i="23"/>
  <c r="AA12" i="23" l="1"/>
  <c r="Z11" i="23"/>
  <c r="AA15" i="23"/>
  <c r="AB15" i="23" s="1"/>
  <c r="AB18" i="23"/>
  <c r="AB16" i="23"/>
  <c r="AB13" i="23"/>
  <c r="AB14" i="23"/>
  <c r="P11" i="23"/>
  <c r="AB17" i="23"/>
  <c r="AA11" i="23" l="1"/>
  <c r="AB11" i="23" s="1"/>
  <c r="AB12" i="2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7DA782F-4C1D-4CB3-A32B-1F6D048CF699}" name="Query - Activities2" description="Connection to the 'Activities2' query in the workbook." type="100" refreshedVersion="8" minRefreshableVersion="5">
    <extLst>
      <ext xmlns:x15="http://schemas.microsoft.com/office/spreadsheetml/2010/11/main" uri="{DE250136-89BD-433C-8126-D09CA5730AF9}">
        <x15:connection id="e49e50a5-122a-415c-a3d2-0e459d55047a"/>
      </ext>
    </extLst>
  </connection>
  <connection id="2" xr16:uid="{AF738B16-AE52-49C7-9C0B-E90067F9F475}" name="Query - ExpenditureReportTable" description="Connection to the 'ExpenditureReportTable' query in the workbook." type="100" refreshedVersion="8" minRefreshableVersion="5">
    <extLst>
      <ext xmlns:x15="http://schemas.microsoft.com/office/spreadsheetml/2010/11/main" uri="{DE250136-89BD-433C-8126-D09CA5730AF9}">
        <x15:connection id="29e02f4f-de9a-4979-8099-a8b2b4983484"/>
      </ext>
    </extLst>
  </connection>
  <connection id="3" xr16:uid="{FC1CFB2B-52A2-4D4B-A904-AB130F513A80}" name="Query - Expenditures2" description="Connection to the 'Expenditures2' query in the workbook." type="100" refreshedVersion="8" minRefreshableVersion="5">
    <extLst>
      <ext xmlns:x15="http://schemas.microsoft.com/office/spreadsheetml/2010/11/main" uri="{DE250136-89BD-433C-8126-D09CA5730AF9}">
        <x15:connection id="d071e8d6-572b-4c87-9191-ae23b5273fc1"/>
      </ext>
    </extLst>
  </connection>
  <connection id="4" xr16:uid="{2D77B6F0-CB69-4A36-B053-712AE0DC7265}" name="Query - Implementers" description="Connection to the 'Implementers' query in the workbook." type="100" refreshedVersion="8" minRefreshableVersion="5">
    <extLst>
      <ext xmlns:x15="http://schemas.microsoft.com/office/spreadsheetml/2010/11/main" uri="{DE250136-89BD-433C-8126-D09CA5730AF9}">
        <x15:connection id="496ab11b-1c77-4425-9d7f-2f58768c55c0"/>
      </ext>
    </extLst>
  </connection>
  <connection id="5" xr16:uid="{59F7D6C8-7592-4E00-936C-4D7B6F967B89}" keepAlive="1" name="Query - IndicatorValidation" description="Connection to the 'IndicatorValidation' query in the workbook." type="5" refreshedVersion="8" background="1" saveData="1">
    <dbPr connection="Provider=Microsoft.Mashup.OleDb.1;Data Source=$Workbook$;Location=IndicatorValidation;Extended Properties=&quot;&quot;" command="SELECT * FROM [IndicatorValidation]"/>
  </connection>
  <connection id="6" xr16:uid="{ED0606E7-B9D3-4B96-B149-43C1C502165D}" name="Query - IPimport" description="Connection to the 'IPimport' query in the workbook." type="100" refreshedVersion="8" minRefreshableVersion="5">
    <extLst>
      <ext xmlns:x15="http://schemas.microsoft.com/office/spreadsheetml/2010/11/main" uri="{DE250136-89BD-433C-8126-D09CA5730AF9}">
        <x15:connection id="3dd99466-50a3-47e9-b5ce-f8348432bacf"/>
      </ext>
    </extLst>
  </connection>
  <connection id="7" xr16:uid="{32CE33ED-7841-42E7-A6F7-4BDFBEEF36F8}" name="Query - Narrative table" description="Connection to the 'Narrative table' query in the workbook." type="100" refreshedVersion="8" minRefreshableVersion="5" saveData="1">
    <extLst>
      <ext xmlns:x15="http://schemas.microsoft.com/office/spreadsheetml/2010/11/main" uri="{DE250136-89BD-433C-8126-D09CA5730AF9}">
        <x15:connection id="2913f70a-8587-418e-982d-acd07822b1f2"/>
      </ext>
    </extLst>
  </connection>
  <connection id="8" xr16:uid="{85F261A7-A200-4A63-95A1-7EBCC65A2CB9}" name="Query - NarrativeReportTable" description="Connection to the 'NarrativeReportTable' query in the workbook." type="100" refreshedVersion="8" minRefreshableVersion="5">
    <extLst>
      <ext xmlns:x15="http://schemas.microsoft.com/office/spreadsheetml/2010/11/main" uri="{DE250136-89BD-433C-8126-D09CA5730AF9}">
        <x15:connection id="7983c29f-4f95-4cc1-b697-31090945c1af"/>
      </ext>
    </extLst>
  </connection>
  <connection id="9" xr16:uid="{10C83847-1E53-493D-A7DB-370BEA4939FA}" name="Query - Outcomes2" description="Connection to the 'Outcomes2' query in the workbook." type="100" refreshedVersion="8" minRefreshableVersion="5">
    <extLst>
      <ext xmlns:x15="http://schemas.microsoft.com/office/spreadsheetml/2010/11/main" uri="{DE250136-89BD-433C-8126-D09CA5730AF9}">
        <x15:connection id="7e66ccc4-10a1-43fd-bd87-fcf7178096f1"/>
      </ext>
    </extLst>
  </connection>
  <connection id="10" xr16:uid="{790C3762-6135-4733-9C17-B9517E1B20A7}" name="Query - Outputs2" description="Connection to the 'Outputs2' query in the workbook." type="100" refreshedVersion="8" minRefreshableVersion="5">
    <extLst>
      <ext xmlns:x15="http://schemas.microsoft.com/office/spreadsheetml/2010/11/main" uri="{DE250136-89BD-433C-8126-D09CA5730AF9}">
        <x15:connection id="e2da51e2-286c-4721-95f5-7b860fdb40e2"/>
      </ext>
    </extLst>
  </connection>
  <connection id="11" xr16:uid="{A5B83B08-E7D9-496F-B5E3-18B65C55FB6D}" name="Query - ToExport" description="Connection to the 'ToExport' query in the workbook." type="100" refreshedVersion="8" minRefreshableVersion="5">
    <extLst>
      <ext xmlns:x15="http://schemas.microsoft.com/office/spreadsheetml/2010/11/main" uri="{DE250136-89BD-433C-8126-D09CA5730AF9}">
        <x15:connection id="63e5eb04-80ed-4e12-9ec3-9f33ddb3deee"/>
      </ext>
    </extLst>
  </connection>
  <connection id="12" xr16:uid="{004F2A61-2D1F-4909-BED5-B911C475CC6D}"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3">
    <metadataType name="XLMDX"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metadataStrings count="6">
    <s v="ThisWorkbookDataModel"/>
    <s v="{[Narrative table].[Level].&amp;[Expenditure]}"/>
    <s v="{[Narrative table].[Level].&amp;[Output]}"/>
    <s v="{[Narrative table].[Level].&amp;[Activity]}"/>
    <s v="{[Narrative table].[Level].&amp;[Output],[Narrative table].[Level].&amp;[Outcome],[Narrative table].[Level].&amp;[Activity]}"/>
    <s v="{[Narrative table].[Agreement filter].[All]}"/>
  </metadataStrings>
  <mdxMetadata count="5">
    <mdx n="0" f="s">
      <ms ns="1" c="0"/>
    </mdx>
    <mdx n="0" f="s">
      <ms ns="2" c="0"/>
    </mdx>
    <mdx n="0" f="s">
      <ms ns="3" c="0"/>
    </mdx>
    <mdx n="0" f="s">
      <ms ns="4" c="0"/>
    </mdx>
    <mdx n="0" f="s">
      <ms ns="5" c="0"/>
    </mdx>
  </mdxMetadata>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2" v="0"/>
    </bk>
  </cellMetadata>
  <valueMetadata count="6">
    <bk>
      <rc t="1" v="0"/>
    </bk>
    <bk>
      <rc t="1" v="1"/>
    </bk>
    <bk>
      <rc t="1" v="2"/>
    </bk>
    <bk>
      <rc t="1" v="3"/>
    </bk>
    <bk>
      <rc t="1" v="4"/>
    </bk>
    <bk>
      <rc t="3" v="0"/>
    </bk>
  </valueMetadata>
</metadata>
</file>

<file path=xl/sharedStrings.xml><?xml version="1.0" encoding="utf-8"?>
<sst xmlns="http://schemas.openxmlformats.org/spreadsheetml/2006/main" count="5481" uniqueCount="1209">
  <si>
    <t>Please enable macros to use this document.</t>
  </si>
  <si>
    <t/>
  </si>
  <si>
    <t>If this message appears below the ribbon, click the "Enable Content" button.</t>
  </si>
  <si>
    <t>If a security warning window pops up, click the "Yes" or "Enable macros" button.</t>
  </si>
  <si>
    <t>If you don't see either option, go to "File" &gt; "Options" &gt; "Trust Center"</t>
  </si>
  <si>
    <t>Then go to "Trust Center Settings" &gt; "Macro Settings." 
Select "Enable all macros" then close and reopen this document.</t>
  </si>
  <si>
    <t>Progress dashboard</t>
  </si>
  <si>
    <t>About the dashboard</t>
  </si>
  <si>
    <t>ACTIVITIES COMPLETED</t>
  </si>
  <si>
    <t>OUTPUTS COMPLETED</t>
  </si>
  <si>
    <t>PROJECT PROGRESS</t>
  </si>
  <si>
    <t>EXPENDITURE BY ACTIVITY (CCAC funding)</t>
  </si>
  <si>
    <t>SUMMARY BY COST CATEGORY</t>
  </si>
  <si>
    <t>Description</t>
  </si>
  <si>
    <t>Delivery date</t>
  </si>
  <si>
    <t>Activity complete</t>
  </si>
  <si>
    <t>Output complete</t>
  </si>
  <si>
    <t>Outcome completed</t>
  </si>
  <si>
    <t>Related activity</t>
  </si>
  <si>
    <t>Category</t>
  </si>
  <si>
    <t>Total budget</t>
  </si>
  <si>
    <t>Total expenditure</t>
  </si>
  <si>
    <t>Expenditure per avtivity 
Cofunding</t>
  </si>
  <si>
    <t>Variance</t>
  </si>
  <si>
    <t xml:space="preserve">Total </t>
  </si>
  <si>
    <t>Total</t>
  </si>
  <si>
    <t>Contractual Services</t>
  </si>
  <si>
    <t>Equipment Vehicles and Furniture</t>
  </si>
  <si>
    <t>Operating and Other Direct Costs</t>
  </si>
  <si>
    <t>Staff and Other Personnel Costs</t>
  </si>
  <si>
    <t>Supplies Commodities and Materials</t>
  </si>
  <si>
    <t>Travel</t>
  </si>
  <si>
    <t>UN-PSC</t>
  </si>
  <si>
    <t>1. Signature &amp; submission page</t>
  </si>
  <si>
    <t>ADMINISTRATIVE INFORMATION</t>
  </si>
  <si>
    <t>INSTRUCTIONS</t>
  </si>
  <si>
    <t>Project title</t>
  </si>
  <si>
    <r>
      <t>This page must be completed, signed and sent to the CCAC Secretariat each reporting period along with the completed Progress Report template in Excel. The Cover Page can be saved as a PDF or printed.</t>
    </r>
    <r>
      <rPr>
        <b/>
        <sz val="10"/>
        <color theme="1"/>
        <rFont val="Roboto"/>
      </rPr>
      <t xml:space="preserve">
Insert logo
</t>
    </r>
    <r>
      <rPr>
        <sz val="10"/>
        <color theme="1"/>
        <rFont val="Roboto"/>
      </rPr>
      <t xml:space="preserve">
--Click "Insert" in the ribbon / tool bar
--Click "Illustrations", then "Pictures"
--Select the location of the logo 
--Select the image file (file such as JPG) and click "Insert"
--Move and/or resize logo over top the red text
</t>
    </r>
    <r>
      <rPr>
        <b/>
        <sz val="10"/>
        <color theme="1"/>
        <rFont val="Roboto"/>
      </rPr>
      <t xml:space="preserve">
Sign the cover page</t>
    </r>
    <r>
      <rPr>
        <sz val="10"/>
        <color theme="1"/>
        <rFont val="Roboto"/>
      </rPr>
      <t xml:space="preserve">
Option 1 - insert signature as image
--Scan and save your signature as an image (JPG or PNG)
--In the Progress Report template, select the cell into which you want to add your signature
--Click "Insert" in the ribbon / tool bar
--Click "Illustrations", then "Pictures"
--Select the location of the signature
--Select the image file and click "Insert"
--Move and/or resize signature as needed
Option 2 - sign digital or printed copy
--Complete all required fields on the cover page (except signature)
--Click "File" in the ribbon / tool bar
--Click "Print"
--Select your printer OR print to PDF
</t>
    </r>
  </si>
  <si>
    <t xml:space="preserve">Implementer </t>
  </si>
  <si>
    <t>UNDP Panama</t>
  </si>
  <si>
    <t>Co-implementers</t>
  </si>
  <si>
    <t>Agreement ID</t>
  </si>
  <si>
    <t>25-016-PA-24-003</t>
  </si>
  <si>
    <t>Name of contact person</t>
  </si>
  <si>
    <t>Jose de Garcia</t>
  </si>
  <si>
    <t>jose.degracia@undp.org</t>
  </si>
  <si>
    <t>Funding cycle (programme ID)</t>
  </si>
  <si>
    <t>GP00007985</t>
  </si>
  <si>
    <t>Budget line (WBSE)</t>
  </si>
  <si>
    <t>SB-022934.02.01.03.01 / M1-32SLP-000080</t>
  </si>
  <si>
    <t>Contract amount $US</t>
  </si>
  <si>
    <t>Project amount $US</t>
  </si>
  <si>
    <t>BP number</t>
  </si>
  <si>
    <t>Subprogramme</t>
  </si>
  <si>
    <t>Climate Change</t>
  </si>
  <si>
    <r>
      <t>Contract start date</t>
    </r>
    <r>
      <rPr>
        <sz val="10"/>
        <color theme="1"/>
        <rFont val="Roboto"/>
      </rPr>
      <t xml:space="preserve"> (dd/mm/yyyy)</t>
    </r>
  </si>
  <si>
    <r>
      <t>Contract end date</t>
    </r>
    <r>
      <rPr>
        <sz val="10"/>
        <color theme="1"/>
        <rFont val="Roboto"/>
      </rPr>
      <t xml:space="preserve"> (dd/mm/yyyy)</t>
    </r>
  </si>
  <si>
    <r>
      <t>Activities end date</t>
    </r>
    <r>
      <rPr>
        <sz val="10"/>
        <color theme="1"/>
        <rFont val="Roboto"/>
      </rPr>
      <t xml:space="preserve"> (dd/mm/yyyy)</t>
    </r>
  </si>
  <si>
    <t>STATUS SUMMARY - FIRST REPORTING PERIOD</t>
  </si>
  <si>
    <r>
      <t xml:space="preserve">First reporting period dates:
</t>
    </r>
    <r>
      <rPr>
        <sz val="10"/>
        <color theme="1"/>
        <rFont val="Roboto"/>
      </rPr>
      <t>(dd/mm/yy - dd/mm/yy)</t>
    </r>
  </si>
  <si>
    <t>11/12/2025 - 30/06/2026</t>
  </si>
  <si>
    <r>
      <t xml:space="preserve">Summary/description </t>
    </r>
    <r>
      <rPr>
        <i/>
        <sz val="10"/>
        <color rgb="FF000000"/>
        <rFont val="Roboto"/>
      </rPr>
      <t>(max. 500 characters)</t>
    </r>
  </si>
  <si>
    <t>Status</t>
  </si>
  <si>
    <t>Schedule</t>
  </si>
  <si>
    <t>The project established the technical and institutional foundation for improving organic waste management and reducing methane emissions in Panama. Key achievements included stakeholder coordination, policy and regulatory assessments, characterization of organic waste at Merca Panamá, evaluation of technology alternatives, identification of financing opportunities, and strengthened collaboration among government institutions, the private sector, and development partners.</t>
  </si>
  <si>
    <t>On track</t>
  </si>
  <si>
    <t>Budget</t>
  </si>
  <si>
    <t>The project is progressing largely according to schedule. During the reporting period, implementation focused on establishing coordination mechanisms with national counterparts, conducting baseline technical assessments, and initiating key consultancies. Minor adjustments were made to sequencing certain activities to align with stakeholder availability and ensure that technical studies informed subsequent investment planning and decision-making. These adjustments have not affected the overall implementation timeline.</t>
  </si>
  <si>
    <t>Issues</t>
  </si>
  <si>
    <t>Scope</t>
  </si>
  <si>
    <t>There were no changes to the project scope during the reporting period. Implementation remains fully aligned with the approved project document and results framework, focusing on strengthening organic waste management, reducing methane emissions, promoting circular economy approaches, assessing sustainable technologies, identifying financing mechanisms, and strengthening institutional coordination to support the implementation of scalable solutions in Panama.</t>
  </si>
  <si>
    <t>Payments received to date</t>
  </si>
  <si>
    <t>Sign here before submitting your report:</t>
  </si>
  <si>
    <t>Signature</t>
  </si>
  <si>
    <t>Date</t>
  </si>
  <si>
    <t>Read and approved by CCAC Secretariat/UNEP:</t>
  </si>
  <si>
    <t>STATUS SUMMARY - 2ND REPORTING PERIOD</t>
  </si>
  <si>
    <r>
      <t xml:space="preserve">Second reporting period dates:
</t>
    </r>
    <r>
      <rPr>
        <sz val="10"/>
        <color theme="1"/>
        <rFont val="Roboto"/>
      </rPr>
      <t>(dd/mm/yy - dd/mm/yy)</t>
    </r>
  </si>
  <si>
    <t>01/07/2026 - 31/12/2026</t>
  </si>
  <si>
    <t>STATUS SUMMARY - 3RD REPORTING PERIOD</t>
  </si>
  <si>
    <r>
      <t xml:space="preserve">Third reporting period dates:
</t>
    </r>
    <r>
      <rPr>
        <sz val="10"/>
        <color theme="1"/>
        <rFont val="Roboto"/>
      </rPr>
      <t>(dd/mm/yy - dd/mm/yy)</t>
    </r>
  </si>
  <si>
    <t>01/01/2027 - 30/06/2027</t>
  </si>
  <si>
    <t>STATUS SUMMARY - 4TH REPORTING PERIOD</t>
  </si>
  <si>
    <r>
      <t xml:space="preserve">Fourth reporting period dates:
</t>
    </r>
    <r>
      <rPr>
        <sz val="10"/>
        <color theme="1"/>
        <rFont val="Roboto"/>
      </rPr>
      <t>(dd/mm/yy - dd/mm/yy)</t>
    </r>
  </si>
  <si>
    <t>STATUS SUMMARY - 5TH REPORTING PERIOD</t>
  </si>
  <si>
    <r>
      <t xml:space="preserve">Fifth reporting period dates:
</t>
    </r>
    <r>
      <rPr>
        <sz val="10"/>
        <color theme="1"/>
        <rFont val="Roboto"/>
      </rPr>
      <t>(dd/mm/yy - dd/mm/yy)</t>
    </r>
  </si>
  <si>
    <t>2. Narrative report</t>
  </si>
  <si>
    <t>See instructions</t>
  </si>
  <si>
    <t>PLANNED</t>
  </si>
  <si>
    <t>Deliverable</t>
  </si>
  <si>
    <t>Indicator</t>
  </si>
  <si>
    <t>Target</t>
  </si>
  <si>
    <t>Unit</t>
  </si>
  <si>
    <t>Proof of delivery</t>
  </si>
  <si>
    <r>
      <t>Description</t>
    </r>
    <r>
      <rPr>
        <b/>
        <sz val="9"/>
        <color theme="0" tint="-0.34998626667073579"/>
        <rFont val="Roboto"/>
      </rPr>
      <t>2</t>
    </r>
  </si>
  <si>
    <t>Acceptance criteria</t>
  </si>
  <si>
    <t>Project name</t>
  </si>
  <si>
    <t>Full code</t>
  </si>
  <si>
    <t>Implementer</t>
  </si>
  <si>
    <t>Sector</t>
  </si>
  <si>
    <t>Beneficiary</t>
  </si>
  <si>
    <t>Other beneficiary</t>
  </si>
  <si>
    <t>blank1</t>
  </si>
  <si>
    <t>blank2</t>
  </si>
  <si>
    <t>Status at end of 1st period</t>
  </si>
  <si>
    <t>Progress made during 1st period</t>
  </si>
  <si>
    <t>Variance during 1st period</t>
  </si>
  <si>
    <t>Further actions at end of 1st period</t>
  </si>
  <si>
    <t>Proof of delivery
(document URLs or file names) 1st period</t>
  </si>
  <si>
    <t>Type of document
1st period</t>
  </si>
  <si>
    <t>Status at end of 2nd period</t>
  </si>
  <si>
    <t>Progress made during 2nd period</t>
  </si>
  <si>
    <t>Variance during 2nd period</t>
  </si>
  <si>
    <t>Further actions at end of 2nd period</t>
  </si>
  <si>
    <t>Proof of delivery 
(document URLs or file names) 2nd period</t>
  </si>
  <si>
    <t>Type of document 2nd period</t>
  </si>
  <si>
    <t>Status at end of 3rd period</t>
  </si>
  <si>
    <t>Progress made during 3rd period</t>
  </si>
  <si>
    <t>Variance during 3rd period</t>
  </si>
  <si>
    <t>Further actions at end of 3rd period</t>
  </si>
  <si>
    <t>Proof of delivery
(document URLs or file names) 3rd period</t>
  </si>
  <si>
    <t>Type of document
3rd period</t>
  </si>
  <si>
    <t>Status at end of 4th period</t>
  </si>
  <si>
    <t>Progress made during 4th period</t>
  </si>
  <si>
    <t>Variance during 4th period</t>
  </si>
  <si>
    <t>Further actions at end of 4th period</t>
  </si>
  <si>
    <t>Proof of delivery
(document URLs or file names) 4th period</t>
  </si>
  <si>
    <t>Type of document 4th period</t>
  </si>
  <si>
    <t>Status at end of 5th period</t>
  </si>
  <si>
    <t>Progress made during 5th period</t>
  </si>
  <si>
    <t>Variance during 5th period</t>
  </si>
  <si>
    <t>Further actions at end of 5th period</t>
  </si>
  <si>
    <t>Proof of delivery
(document URLs or file names) 5th period</t>
  </si>
  <si>
    <t>Type of document 5th period</t>
  </si>
  <si>
    <r>
      <t xml:space="preserve">INSTRUCTIONS </t>
    </r>
    <r>
      <rPr>
        <b/>
        <sz val="9"/>
        <color theme="1"/>
        <rFont val="Wingdings"/>
        <charset val="2"/>
      </rPr>
      <t>â</t>
    </r>
  </si>
  <si>
    <t>Progress was made in generating knowledge about alternatives for the valorization of organic waste through consultations with key stakeholders, prefeasibility studies for composting and anaerobic digestion, the identification and characterization of decentralized infrastructure, technical visits, specialized interviews, and preliminary cost-benefit analyses. Likewise, information on complementary infrastructures was collected and outreach activities were initiated.</t>
  </si>
  <si>
    <t>Project implementation started later than originally planned following the signature of the Implementing Partner Agreement and the first fund disbursement. Activities were subsequently reprioritized and the implementation schedule updated to maintain overall progress toward the expected results.</t>
  </si>
  <si>
    <t>Finalize the pre-feasibility studies for organic waste treatment options, initiate the consultancy for the systematization and assessment of decentralized infrastructure, continue the analysis of alternative and complementary infrastructure solutions, and advance the development of the report identifying infrastructure and investment requirements to support organic waste management in Panama.</t>
  </si>
  <si>
    <t>See above</t>
  </si>
  <si>
    <t>Research or study</t>
  </si>
  <si>
    <t>The first 8 columns in this table contain the planned project items (outcomes, outputs, and activities) for this implementer agreement. These items are listed in ascending order by item number. Scroll up and down the list to ensure you see all project items. 
Columns to the right of the project item list contain fields that must be completed for each project item at the indicated reporting period.
Scroll left and right to find the relevant reporting period under which to enter results. Note that results entered for previous reporting periods will be locked for editing and cannot be changed once they have been approved.
Complete all cells for each project item in the relevant reporting period. No cell should be left blank. If there is no progress to report for an item, enter "N/A", "Not started", or "No change".  
Cells with grey backgrounds are locked from editing. This includes projects items that have been marked as complete in the previous reporting period.</t>
  </si>
  <si>
    <t>Delayed</t>
  </si>
  <si>
    <t>Extensive consultations were conducted with national institutions, Merca Panamá, Mercados Nacionales de la Cadena de Frío, private sector representatives and technical experts to validate priority treatment options. Technical studies evaluating composting, anaerobic digestion and complementary technologies progressed substantially, providing the basis for selecting technically and economically viable solutions for organic waste valorization.</t>
  </si>
  <si>
    <t>Implementation was rescheduled following project inception and first disbursement. Foundational activities were prioritized to minimize impacts on the overall workplan.</t>
  </si>
  <si>
    <t>This output has been scheduled for completion at the first month of the following period.</t>
  </si>
  <si>
    <t>Nothing to deliver this period</t>
  </si>
  <si>
    <t>Complete</t>
  </si>
  <si>
    <t>During the initial phase, various consultations were held with key stakeholders in the government sector, Merca Panama and Mercados Nacionales de la Cadena de Frío, S.A., and private sector players.</t>
  </si>
  <si>
    <t>The delivery date for this activity was previously set for Sep 1, 2025, but the project signing and submission of the first payment took place after Dec 1, 2025, resulting in a variance of the implementation phase for this activity during the first period.</t>
  </si>
  <si>
    <t>The activity has been completed.</t>
  </si>
  <si>
    <t>https://drive.google.com/drive/folders/1mf8BkiJhA9S1rUsruaVPkjj3JGVB3vV5?usp=sharing</t>
  </si>
  <si>
    <t>Meeting report</t>
  </si>
  <si>
    <t>Preparation of terms of reference; selection of a consulting firm to conduct a technical and economic feasibility evaluation of composting and energy generation technologies tailored to the needs of Merca Panamá; and a waste characterization. In addition, the first phase of the study was completed.</t>
  </si>
  <si>
    <t>The planned delivery date preceded the signing and receipt of funds, resulting in a variance on the execution period and an impact on the schedule. Activities were rescheduled, and priority was given to the development of 1.1.2.</t>
  </si>
  <si>
    <t>The final report will be completed during the first month of the second period.</t>
  </si>
  <si>
    <t>https://drive.google.com/drive/folders/1qQ3DP5hxh2NXzxRg9oXC-KZhy6lPv1oB?usp=sharing</t>
  </si>
  <si>
    <t>Progress was made in the identification and characterization of decentralized infrastructure for organic waste management through the compilation of existing mappings and the development of terms of reference for their systematization. In addition, four technical visits and three specialized interviews were conducted, and a draft cost-benefit analysis was developed for alternatives for the recovery of organic waste.</t>
  </si>
  <si>
    <t>The delivery date for this output precedes the actual date of the agreement's signing and the disbursement of the first payment, resulting in a delay to its commencement. Rescheduling and adjustments to the timeline were carried out, prioritizing the project's foundational activities.</t>
  </si>
  <si>
    <t>Launch of the termsof references generated for Activity 1.2.1 and start-up of the service</t>
  </si>
  <si>
    <t>Currently, there are certain scattered mappings and publications that point out the needs for improvement regarding waste management infrastructure. A terms of reference was developed to carry out its systematization, with special emphasis on potential infrastructures.</t>
  </si>
  <si>
    <t>Service launch for its execution during the second period</t>
  </si>
  <si>
    <t>https://drive.google.com/drive/folders/1lE4T0HLJjULdgQ5XVbH7G6ZAiM0xGh1r?usp=sharing</t>
  </si>
  <si>
    <t>Work plan</t>
  </si>
  <si>
    <t>During the first period, 4 technical field visits and 3 specialized interviews with stakeholders were carried out to learn about aspects of waste management infrastructure needs.</t>
  </si>
  <si>
    <t>Instead of being completed on Dec 1, 2025, it was finished in the first half of 2026. This was due to the previously mentioned delay and the rescheduling done once the project started.</t>
  </si>
  <si>
    <t>https://drive.google.com/drive/folders/1UyHa7xEazNbAQ0ZRbzjf-Y59xhc4wTba?usp=sharing</t>
  </si>
  <si>
    <t>Research and draft of a cost-benefit analysis prepared for a series of technological alternatives focused on the utilization of organic waste (aerobic composting with mechanical turning, anaerobic digestion, and integrated bioconversion system).</t>
  </si>
  <si>
    <t>Its execution period was rescheduled given the project's start date; however, it was completed within the set period.</t>
  </si>
  <si>
    <t>https://drive.google.com/drive/folders/1K8Coe28YSdI7TLIoYomJlf_HHfn9N-MT?usp=drive_link</t>
  </si>
  <si>
    <t>Information gathering and market research to understand alternatives and complementary infrastructures for waste management, as well as event planning for their discussion and the initiation of infographic development</t>
  </si>
  <si>
    <t>N/A; this output is expected to be completed on future periods.</t>
  </si>
  <si>
    <t>Will continue with the development of the activities listed below</t>
  </si>
  <si>
    <t>Search and generation of a list with complementary technologies that are being developed in the country</t>
  </si>
  <si>
    <t>Activity affected by the initial delay in the project. Under the rescheduling carried out, it was planned to be completed during the next period</t>
  </si>
  <si>
    <t>Review of generated list and search of international experiences at public markets</t>
  </si>
  <si>
    <t>https://drive.google.com/drive/folders/1DWR2CUqwCDmL84I2p6i2iQfTc_qBOStH?usp=sharing</t>
  </si>
  <si>
    <t>Future panel organization and preparation of its work plan</t>
  </si>
  <si>
    <t>Continue with the procedures for its completion</t>
  </si>
  <si>
    <t>https://drive.google.com/drive/folders/1_SyV_Tz8bGLQdXkj27Cdi_pchqlLmemZ?usp=sharing</t>
  </si>
  <si>
    <t>Preparation of infographics for the initial phase and dissemination of the project to diverse audiences, creating a base infographic in Spanish and the draft for an English version.</t>
  </si>
  <si>
    <t>N/A</t>
  </si>
  <si>
    <t>Generation of information and key recommendations for public dissemination</t>
  </si>
  <si>
    <t>https://drive.google.com/drive/folders/1hUB3dA96_8f5tixKGxqgYXhhi_ZzAFm5?usp=sharing</t>
  </si>
  <si>
    <t>Photo or video</t>
  </si>
  <si>
    <t>Not started</t>
  </si>
  <si>
    <t>Research and project identification initiated, a preliminary project record created (food bank, bioeconomy, cold storage), and a multi‑stakeholder workshop held to prioritize three high‑impact projects with women‑led representation was initially planned. The financial planning, investor engagement, and press outreach are scheduled for upcoming periods.</t>
  </si>
  <si>
    <t>During this first period, multiple variances occurred due to the date of signing the agreement and the disbursement of the first payment. Rescheduling was carried out taking into account the prioritization of activities and the updated start period.</t>
  </si>
  <si>
    <t>Finalize the portfolio and complete key-actor identification; develop detailed, gender-responsive financial plans; and resume engagement with investors and financial institutions to co-create financing strategies. A press release will be issued to attract support, the MERCA market pilot will be planned, and follow-up and capacity‑building activities for prioritized actors will be scheduled.</t>
  </si>
  <si>
    <t>Progress was initiated through research and identification of potential actors and allies, including women-led initiatives. A preliminary record of projects was developed, while engagement with investors was rescheduled pending completion of portfolio activities.</t>
  </si>
  <si>
    <t>The delay caused by the signing and disbursement dates, as well as the rescheduling of Outcome 1, affected the development of the activities related to Outcome 2. For that reason, its execution has been prioritized for the next reporting period.</t>
  </si>
  <si>
    <t>Formalizar acuerdos de colaboración y definir pilotos conjuntos.</t>
  </si>
  <si>
    <t>For the development of the portfolio, the process of research, identification of potential actors and allies, as well as the preparation of a key actors matrix, was initiated.</t>
  </si>
  <si>
    <t>Evaluation of the projects taking into account the criteria of sustainability goals, economic viability, and SCLP mitigation potential.</t>
  </si>
  <si>
    <t>https://drive.google.com/drive/folders/1N3S6bvFB5fxWmk8ZKTbD64af2daJuT8n?usp=sharing</t>
  </si>
  <si>
    <t>Generation of a record with information on potential projects, such as food recovery and byproduct generation.</t>
  </si>
  <si>
    <t>Portfolio development consistent with the results obtained from activity 2.1.1</t>
  </si>
  <si>
    <t>https://drive.google.com/drive/folders/1ZnhbcLitwk_WJdjVy7uV3XMT_J5bDtPN?usp=sharing</t>
  </si>
  <si>
    <t>N/A; this activity was rescheduled after activities 2.1.1 and 2.1.2</t>
  </si>
  <si>
    <t>Closure of activities 2.1.1 and 2.1.2, for subsequent engagement with private sector investors and financial institutions (workshops and/or consultations).</t>
  </si>
  <si>
    <t>A multi-stakeholder workshop was organized, ensuring women-led participation, to prioritize three high-impact projects from the portfolio. Financial planning and press statement activities are scheduled for future periods, with implementation aligned to upcoming milestones.</t>
  </si>
  <si>
    <t>Although delays have occurred for some of its activities, we are still on schedule for the delivery of this output</t>
  </si>
  <si>
    <t>Multi-stakeholder workshop organized and work plan prepared with the objective of developing an event that allows prioritizing three high-impact projects, contemplated in the portfolio of Output 2.1</t>
  </si>
  <si>
    <t>Due to the delay and rescheduling of Output 2.1, the development date of the event was changed for future periods.</t>
  </si>
  <si>
    <t>Carry out the workshop once the results of activity 2.1.2 are available.</t>
  </si>
  <si>
    <t>https://drive.google.com/drive/folders/1zz-nWM8nITDzeicd855_6wkakpNqeCjH?usp=sharing</t>
  </si>
  <si>
    <t>A comprehensive policy review on organic waste, SLCPs and market administration and a draft gap analysis outlining short‑to‑long‑term actions; stakeholder engagement began with a SNAPP meeting, and the planification process for a gender‑inclusive workshop begins, while the financial roadmap awaits workshop outcomes.</t>
  </si>
  <si>
    <t>As noted above, this outcome is expected to be completed by the end of the project; consequently, mitigation actions will be implemented through the specific outputs and associated activities.</t>
  </si>
  <si>
    <t>A comprehensive review of policies and regulations on organic waste, circular economy, SLCPs, and public market administration was completed using various sources of information. A draft gap analysis  TDR was prepared; the policy evaluation report and case study are scheduled for the next period.</t>
  </si>
  <si>
    <t>Delay in the signing and receipt of funds altered the period required for the completion of this output. Rescheduling and prioritization of activities were carried out, starting with the review of what already exists. This impact will be mitigated in the coming months with the hiring of a specialist for the completion of the pending activities.</t>
  </si>
  <si>
    <t>Contemplating the completion of activities in the upcoming period.</t>
  </si>
  <si>
    <t>Comprehensive review of existing policies and regulations related to organic waste management, circular economy, SLCP and public markets administration.</t>
  </si>
  <si>
    <t>The delivery date for this output precedes the actual date of the agreement's signing and the disbursement of the first payment, resulting in a delay to its commencement. However, the activity was successfully completed in the first period</t>
  </si>
  <si>
    <t>https://drive.google.com/drive/folders/1Uy4elEi_8uCvGaC78vbJMWUnL_1aZgWG?usp=sharing</t>
  </si>
  <si>
    <t>A draft was created for the systematization and analysis of policies, identifying gaps and recommending actions for short, medium, and long-term implementation</t>
  </si>
  <si>
    <t>The delivery date for this output precedes the actual date of the agreement's signing and the disbursement of the first payment, resulting in a delay to its commencement. Rescheduling and adjustments to the timeline were carried out, this would be realized at the next period.</t>
  </si>
  <si>
    <t>Use of the results from activity 3.1.1 and launch of the service</t>
  </si>
  <si>
    <t>https://drive.google.com/drive/folders/182kHy-sVhJClYqnS1z-RL9tgxY5mPWnp?usp=sharing</t>
  </si>
  <si>
    <t>N/A; Activity rescheduled for the next period.</t>
  </si>
  <si>
    <t>Consolidation of results and sharing them with the stakeholders</t>
  </si>
  <si>
    <t>A first meeting with the National Secretariat of Public‑Private Partnerships (SNAPP) was held. The planning for a gender‑inclusive workshop to co‑design financial instruments was started. The comprehensive roadmap and an interactive digital version are scheduled for upcoming periods, pending workshop outcomes and budget estimates.</t>
  </si>
  <si>
    <t>Due to the previously indicated delay and the dependency on having outputs 1 and 2 completed, rescheduling had to be carried out regarding this. As a mitigation, it has been considered to carry out a greater number of actions in upcoming periods.</t>
  </si>
  <si>
    <t>Rescheduling due to delay in base activities, also the project will convene a gender‑inclusive co‑design workshop with financial institutions and public agencies.</t>
  </si>
  <si>
    <t>A first meeting was held with the National Secretariat of Public-Private Partnerships (SNAPP), and the planning of the workshop to be held in a future period was initiated with the creation of its work plan.</t>
  </si>
  <si>
    <t>It depends on outputs 1 and 2 in order to be carried out; it will be performed as soon as these results are available.</t>
  </si>
  <si>
    <t>Identification of the financial institutions, government agencies, and private entities competent for this activity and hosting of the workshop.</t>
  </si>
  <si>
    <t>https://drive.google.com/drive/folders/19acUHrMg4Jg0gjop2w_U_UppIU08nJ2-?usp=sharing</t>
  </si>
  <si>
    <t>Programmed output to be completed in future periods; for the moment, the planning of the first workshops has begun and one of them has been carried out.</t>
  </si>
  <si>
    <t>Activity scheduled to take place in future periods.</t>
  </si>
  <si>
    <t>Capacity building progressed with an initial SLCP workshop delivered and a second workshop scheduled to support the national SLCP roadmap. Development of Panama‑specific training materials and a knowledge‑sharing platform is planned for upcoming periods to sustain technical assistance and stakeholder capacity.</t>
  </si>
  <si>
    <t xml:space="preserve">An initial introductory workshop was held, and a technical follow-up workshop focused on the country's SLCP roadmap is currently being planned.d </t>
  </si>
  <si>
    <t>https://drive.google.com/drive/folders/14fWkMAq6Ul5etzC3Ot7PSdeM2JdMaNjn?usp=sharing</t>
  </si>
  <si>
    <t>Project management and administration functions were established to ensure efficient implementation: operational and coordination mechanisms were activated, initial monitoring and financial reporting templates were developed, and procurement and contract management processes were initiated. Technical supervision arrangements and regular coordination meetings were held, expenditures were tracked against the budget</t>
  </si>
  <si>
    <t>Activity scheduled to take place throughout the project</t>
  </si>
  <si>
    <t>3. Expenditure report</t>
  </si>
  <si>
    <t>TOTAL EXPENDITURE</t>
  </si>
  <si>
    <t>Source</t>
  </si>
  <si>
    <t>2025 Cost (US$)</t>
  </si>
  <si>
    <t>2026 Cost (US$)</t>
  </si>
  <si>
    <t>2027 cost (US$)</t>
  </si>
  <si>
    <t>Implementer agreement</t>
  </si>
  <si>
    <t>Project</t>
  </si>
  <si>
    <t>Unique code</t>
  </si>
  <si>
    <t>Expenditure (US$) during 1st period</t>
  </si>
  <si>
    <t>Comments on 1st period</t>
  </si>
  <si>
    <t>Expenditure (US$) during 2nd period</t>
  </si>
  <si>
    <t>Comments on 2nd period</t>
  </si>
  <si>
    <t>Expenditure (US$) during 3rd period</t>
  </si>
  <si>
    <t>Comments on 3rd period</t>
  </si>
  <si>
    <t>Expenditure (US$) during 4th period</t>
  </si>
  <si>
    <t>Comments on 4th period</t>
  </si>
  <si>
    <t>Expenditure (US$) during 5th period</t>
  </si>
  <si>
    <t>Comments on 5th period</t>
  </si>
  <si>
    <t>Total Expenditure</t>
  </si>
  <si>
    <t>Var.%</t>
  </si>
  <si>
    <t xml:space="preserve">The first 12 columns in this table contain the budgeted costs for this implementer agreement. These costs are listed in ascending order by expenditure number. Scroll up and down the list to ensure you see all expenditure items. 
Columns to the right of the budget list contain fields that must be completed for each expenditure item at the indicated reporting period.
Scroll left and right to find the relevant reporting period under which to enter expenditures. Note that expenditures and comments entered for previous reporting periods will be locked for editing and cannot be changed once they have been approved.
Complete all cells for each expenditure item in the relevant reporting period. No cell should be left blank. If there is no expenditure to report for an item, enter "0" in the expenditure column and "N/A" or "Not started" in the notes column.  </t>
  </si>
  <si>
    <t>Due to the nature of the activities, part of the allocated budget was used to support the organization of local workshops and meetings. Since these activities were conducted locally, no per diem or transportation costs were incurred.</t>
  </si>
  <si>
    <t>4. Output indicators</t>
  </si>
  <si>
    <t>RELEVANT DOCUMENT 1 (optional)</t>
  </si>
  <si>
    <t>RELEVANT DOCUMENT 2 (optional)</t>
  </si>
  <si>
    <t>Output</t>
  </si>
  <si>
    <t>Indicator unit of measure</t>
  </si>
  <si>
    <t>Amount delivered</t>
  </si>
  <si>
    <t>Disaggregation info instructions 1</t>
  </si>
  <si>
    <t>Dissagregation info (if requested)</t>
  </si>
  <si>
    <t>Disaggregation info instructions 2</t>
  </si>
  <si>
    <r>
      <t>Dissagregation info (if requested)</t>
    </r>
    <r>
      <rPr>
        <sz val="9"/>
        <color rgb="FF4270C2"/>
        <rFont val="Roboto"/>
      </rPr>
      <t>2</t>
    </r>
  </si>
  <si>
    <t>Additional info instructions</t>
  </si>
  <si>
    <t>Additional info (if requested)</t>
  </si>
  <si>
    <t>Pollutants directly addressed</t>
  </si>
  <si>
    <t>Document title</t>
  </si>
  <si>
    <t>Document summary</t>
  </si>
  <si>
    <t>Document URL</t>
  </si>
  <si>
    <t>Add to the CCAC website?</t>
  </si>
  <si>
    <t>Document type</t>
  </si>
  <si>
    <t>Authors</t>
  </si>
  <si>
    <t>Sources</t>
  </si>
  <si>
    <t>Date published (m yy)</t>
  </si>
  <si>
    <r>
      <t>Document title</t>
    </r>
    <r>
      <rPr>
        <sz val="9"/>
        <color rgb="FF4270C2"/>
        <rFont val="Roboto"/>
      </rPr>
      <t>2</t>
    </r>
  </si>
  <si>
    <r>
      <t>Document summary</t>
    </r>
    <r>
      <rPr>
        <sz val="9"/>
        <color rgb="FF4270C2"/>
        <rFont val="Roboto"/>
      </rPr>
      <t>2</t>
    </r>
  </si>
  <si>
    <r>
      <t>Document URL</t>
    </r>
    <r>
      <rPr>
        <sz val="9"/>
        <color rgb="FF4270C2"/>
        <rFont val="Roboto"/>
      </rPr>
      <t>2</t>
    </r>
  </si>
  <si>
    <r>
      <t>Add to the CCAC website?</t>
    </r>
    <r>
      <rPr>
        <sz val="9"/>
        <color rgb="FF4270C2"/>
        <rFont val="Roboto"/>
      </rPr>
      <t>2</t>
    </r>
  </si>
  <si>
    <r>
      <t>Document type</t>
    </r>
    <r>
      <rPr>
        <sz val="9"/>
        <color rgb="FF4270C2"/>
        <rFont val="Roboto"/>
      </rPr>
      <t>2</t>
    </r>
  </si>
  <si>
    <r>
      <t>Authors</t>
    </r>
    <r>
      <rPr>
        <sz val="9"/>
        <color rgb="FF4270C2"/>
        <rFont val="Roboto"/>
      </rPr>
      <t>2</t>
    </r>
  </si>
  <si>
    <r>
      <t>Sources</t>
    </r>
    <r>
      <rPr>
        <sz val="9"/>
        <color rgb="FF4270C2"/>
        <rFont val="Roboto"/>
      </rPr>
      <t>2</t>
    </r>
  </si>
  <si>
    <r>
      <t>Date published (m yy)</t>
    </r>
    <r>
      <rPr>
        <sz val="9"/>
        <color rgb="FF4270C2"/>
        <rFont val="Roboto"/>
      </rPr>
      <t>2</t>
    </r>
  </si>
  <si>
    <t>Beneficiaries</t>
  </si>
  <si>
    <t>Complete?</t>
  </si>
  <si>
    <t xml:space="preserve">The first 4 columns in this table list the outputs, indicators, and targets for this implementer agreement in ascending order by output number.
Columns to the right of the output list contain instructions on how to report on the performance indicators selected for the output.
Information in this table is reported only once for each output and only after the output is marked as "Complete" in the tab "2. Narrative." 
All cells in this table must be completed unless they are marked as "optional".
</t>
  </si>
  <si>
    <t>5. Outcome indicators</t>
  </si>
  <si>
    <t>RELEVANT DOCUMENT 1</t>
  </si>
  <si>
    <t>RELEVANT DOCUMENT 2</t>
  </si>
  <si>
    <t>Outcome</t>
  </si>
  <si>
    <t>Unit of measure</t>
  </si>
  <si>
    <t>Amount</t>
  </si>
  <si>
    <t>Disaggregation info instructions</t>
  </si>
  <si>
    <t>Disaggregation info (if applicable)</t>
  </si>
  <si>
    <r>
      <t>Disaggregation info instructions</t>
    </r>
    <r>
      <rPr>
        <sz val="9"/>
        <color theme="4" tint="0.39997558519241921"/>
        <rFont val="Roboto"/>
      </rPr>
      <t>2</t>
    </r>
  </si>
  <si>
    <r>
      <t>Disaggregation info (if applicable)</t>
    </r>
    <r>
      <rPr>
        <sz val="9"/>
        <color rgb="FF4270C2"/>
        <rFont val="Roboto"/>
      </rPr>
      <t>2</t>
    </r>
  </si>
  <si>
    <t>Additional info (if applicable)</t>
  </si>
  <si>
    <t>Additional info</t>
  </si>
  <si>
    <t>Title
Document 1</t>
  </si>
  <si>
    <t>Summary
Document 1</t>
  </si>
  <si>
    <t>URL
Document 1</t>
  </si>
  <si>
    <t>Add to CCAC website?
Document 1</t>
  </si>
  <si>
    <t>Type
Document 1</t>
  </si>
  <si>
    <t>Authors
Document 1</t>
  </si>
  <si>
    <t>Sources
Document 1</t>
  </si>
  <si>
    <t>Date published 
(mmmm yyyy) 
Document 1</t>
  </si>
  <si>
    <t>Title
Document 2</t>
  </si>
  <si>
    <t>Summary
Document 2</t>
  </si>
  <si>
    <t>URL
Document 2</t>
  </si>
  <si>
    <t>Add to CCAC website?
Document 2</t>
  </si>
  <si>
    <t>Type
Document 2</t>
  </si>
  <si>
    <t>Authors
Document 2</t>
  </si>
  <si>
    <t>Sources
Document 2</t>
  </si>
  <si>
    <t>Date published 
(mmmm yyyy)
Document 2</t>
  </si>
  <si>
    <t>Contract</t>
  </si>
  <si>
    <t>The first 4 columns in this table list the outcomes, indicators, and targets for this implementer agreement in ascending order by outcome number.
Columns to the right of the outcome list contain instructions on how to report on the performance indicators selected for the outcome.
Information in this table is reported only once for each output and only after the output is marked as "Complete" in the tab "2. Narrative." 
All cells in this table must be completed unless they are marked as "optional".</t>
  </si>
  <si>
    <t>1. Paste entire Implementation Plan table here.
2. Check that columns match. Delete duplicate headings.
3. Click: Data &gt; Refresh all
4. Filter by implementer + (blank). Save a copy for each implementer
5. "Permanently" hide this tab - Developer &gt; Visual basic.</t>
  </si>
  <si>
    <t>Selected agreement:</t>
  </si>
  <si>
    <t>Agreement</t>
  </si>
  <si>
    <t>UNDP ()</t>
  </si>
  <si>
    <t>(blank)</t>
  </si>
  <si>
    <t>RELATED ACTIVITY</t>
  </si>
  <si>
    <t>EXPENDITURE CATEGORY</t>
  </si>
  <si>
    <t>EXPENDITURE #</t>
  </si>
  <si>
    <t>DESCRIPTION OF EXPENDITURE</t>
  </si>
  <si>
    <t>IMPLEMENTER</t>
  </si>
  <si>
    <t>NOTES</t>
  </si>
  <si>
    <t>SOURCE OF FUNDING</t>
  </si>
  <si>
    <t>QUANTITY</t>
  </si>
  <si>
    <t>UNIT</t>
  </si>
  <si>
    <t>UNIT COST ($US)</t>
  </si>
  <si>
    <t>TOTAL COST</t>
  </si>
  <si>
    <t>YEAR 1 COST ($US)</t>
  </si>
  <si>
    <t>YEAR 2 COST ($US)</t>
  </si>
  <si>
    <t>YEAR 3 COST ($US)</t>
  </si>
  <si>
    <t>ADD UP TO TOTAL?</t>
  </si>
  <si>
    <t>Activity code</t>
  </si>
  <si>
    <t>Expenditure for summary</t>
  </si>
  <si>
    <t>Related activity for summary</t>
  </si>
  <si>
    <t>Expenditure/Code</t>
  </si>
  <si>
    <t>Expenditure/Level above</t>
  </si>
  <si>
    <t>Expenditure/Level</t>
  </si>
  <si>
    <t>Activities.RELATED OUTPUT</t>
  </si>
  <si>
    <t>Activities.ACTIVITY #</t>
  </si>
  <si>
    <t>Activities.ACTIVITY NAME</t>
  </si>
  <si>
    <t>Activities.ACTIVITY DESCRIPTION</t>
  </si>
  <si>
    <t>Activities.ACTIVITY CATEGORY</t>
  </si>
  <si>
    <t>Activities.AMOUNT</t>
  </si>
  <si>
    <t>Activities.UNIT</t>
  </si>
  <si>
    <t>Activities.IMPLEMENTER</t>
  </si>
  <si>
    <t>Activities.LOCATION</t>
  </si>
  <si>
    <t>Activities.BENEFICIARY COUNTRIES</t>
  </si>
  <si>
    <t>Activities.OTHER BENEFICIARIES</t>
  </si>
  <si>
    <t>Activities.ACTIVITY START DATE</t>
  </si>
  <si>
    <t>Activities.DELIVERY DATE</t>
  </si>
  <si>
    <t>Activities.PROOF OF DELIVERY TYPE</t>
  </si>
  <si>
    <t>Delivery description</t>
  </si>
  <si>
    <t>Activities.ACTIVITY END DATE</t>
  </si>
  <si>
    <t>Activities.CCAC ACCEPTANCE CRITERIA</t>
  </si>
  <si>
    <t>Activities.Output # for formula</t>
  </si>
  <si>
    <t>Activities.Activity for summary</t>
  </si>
  <si>
    <t>Activities.Related output for summary</t>
  </si>
  <si>
    <t>Activities.Activity name for list</t>
  </si>
  <si>
    <t>Activities.Activity/Unique code</t>
  </si>
  <si>
    <t>Activities.Activity/Code/Name</t>
  </si>
  <si>
    <t>Activities.Activity/Level above</t>
  </si>
  <si>
    <t>Activities.Activity/Level</t>
  </si>
  <si>
    <t>Activities.Activity/Project</t>
  </si>
  <si>
    <t>Outputs.OUTPUT #</t>
  </si>
  <si>
    <t>Outputs.OUTPUT NAME</t>
  </si>
  <si>
    <t>Outputs.DESCRIPTION</t>
  </si>
  <si>
    <t>Outputs.RELATED OUTCOME</t>
  </si>
  <si>
    <t>Outputs.INDICATOR</t>
  </si>
  <si>
    <t>Outputs.AMOUNT</t>
  </si>
  <si>
    <t>Outputs.UNIT</t>
  </si>
  <si>
    <t>Outputs.IMPLEMENTER</t>
  </si>
  <si>
    <t>Outputs.USERS/BENEFICIARIES</t>
  </si>
  <si>
    <t>Outputs.OTHER BENEFICIARIES</t>
  </si>
  <si>
    <t>Outputs.INTENDED USE</t>
  </si>
  <si>
    <t>Outputs.PROOF OF DELIVERY TYPE</t>
  </si>
  <si>
    <t>Outputs.DELIVERY DESCRIPTION</t>
  </si>
  <si>
    <t>Outputs.DELIVERY DATE</t>
  </si>
  <si>
    <t>Outputs.CCAC ACCEPTANCE CRITERIA</t>
  </si>
  <si>
    <t>Outputs.Output for dropdown</t>
  </si>
  <si>
    <t>Outputs.Output for summary</t>
  </si>
  <si>
    <t>Outputs.Related outcome for summary</t>
  </si>
  <si>
    <t>Outputs.Output/Unique code</t>
  </si>
  <si>
    <t>Outputs.Output/Code/Name</t>
  </si>
  <si>
    <t>Outputs.Output/Level</t>
  </si>
  <si>
    <t>Outputs.Output/Level above</t>
  </si>
  <si>
    <t>Outputs.Output/Project</t>
  </si>
  <si>
    <t>Outcomes.OUTCOME #</t>
  </si>
  <si>
    <t>Outcomes.OUTCOME NAME</t>
  </si>
  <si>
    <t>Outcomes.OUTCOME DESCRIPTION</t>
  </si>
  <si>
    <t>Outcomes.OUTCOME INDICATOR</t>
  </si>
  <si>
    <t>Outcomes.TARGET</t>
  </si>
  <si>
    <t>Outcomes.TARGET UNIT</t>
  </si>
  <si>
    <t>Outcomes.Outcome for dropdown</t>
  </si>
  <si>
    <t>Outcomes.Outcome for summary</t>
  </si>
  <si>
    <t>Outcomes.Unique code</t>
  </si>
  <si>
    <t>Outcomes.Outcome/Code</t>
  </si>
  <si>
    <t>Outcomes.Outcome/Level above</t>
  </si>
  <si>
    <t>Outcomes.Oucome/Level</t>
  </si>
  <si>
    <t>Outcomes.Outcome/Project</t>
  </si>
  <si>
    <t>Project.1.PROJECT #</t>
  </si>
  <si>
    <t>Project.1.Sector</t>
  </si>
  <si>
    <t>Project.1.Full project name</t>
  </si>
  <si>
    <t>Expenditure.Agreement-Implementer</t>
  </si>
  <si>
    <t>Output.Agreement-Implementer</t>
  </si>
  <si>
    <t>Activity.Agreement-Implementer</t>
  </si>
  <si>
    <t>4.1.4Project Management and Administration</t>
  </si>
  <si>
    <t>4.1.4-1</t>
  </si>
  <si>
    <t>Contract Project Asistant</t>
  </si>
  <si>
    <t>UNDP</t>
  </si>
  <si>
    <t>null</t>
  </si>
  <si>
    <t>CCAC</t>
  </si>
  <si>
    <t>Cost</t>
  </si>
  <si>
    <t>Yes.</t>
  </si>
  <si>
    <t>4/1/2004</t>
  </si>
  <si>
    <t>Expenditure 4.1.4-1 Contract Project Asistant</t>
  </si>
  <si>
    <t>Activity 4.1.4Project Management and Administration</t>
  </si>
  <si>
    <t>PA-24-003/4.1.4-1</t>
  </si>
  <si>
    <t>PA-24-003/4.1.4-1 Contract Project Asistant</t>
  </si>
  <si>
    <t>PA-24-003/4.1.4Project Management and Administration</t>
  </si>
  <si>
    <t>Expenditure</t>
  </si>
  <si>
    <t>Accelerating actions to improve organic waste management and reduce methane emissions. (PA-24-003)</t>
  </si>
  <si>
    <t>4.1 Capacity building and technical assistance</t>
  </si>
  <si>
    <t>4.1.4</t>
  </si>
  <si>
    <t>This activity will ensure the efficient management of the project, covering general operational costs, monitoring, financial and administrative reporting, as well as overall project coordination. It will also include expenses related to technical supervision and contract management.</t>
  </si>
  <si>
    <t>Other</t>
  </si>
  <si>
    <t>Panama</t>
  </si>
  <si>
    <t>6/1/2025</t>
  </si>
  <si>
    <t>6/1/2027</t>
  </si>
  <si>
    <t>Output 4.1 Capacity building and technical assistance</t>
  </si>
  <si>
    <t>PA-24-003/4.1.4</t>
  </si>
  <si>
    <t>PA-24-003/4.1 Capacity building and technical assistance</t>
  </si>
  <si>
    <t>Activity</t>
  </si>
  <si>
    <t>4.1</t>
  </si>
  <si>
    <t>Capacity building and technical assistance</t>
  </si>
  <si>
    <t>Capacity building workshops and Technical Assistance for stakeholders working on organic waste management. These workshops will focus on enhancing the participants understanding of project development, cost-benefit analysis, and SLCP mitigation strategies. Training materials will be tailored to Panama's context, particulary focusing on the MERCA market in Panama City. The goal is to equip governemnt entities and other stakeholders with the knowledge and tools to implement effective organic waste management projects, while promoting collaboration and knowledge-sharing across sectors.</t>
  </si>
  <si>
    <t>4. The Government of Panama has increased its capacity to assess and implement SLCP mitigation measures by the end of the project or soon after.</t>
  </si>
  <si>
    <t>Number of public events, webinars, or side events hosted</t>
  </si>
  <si>
    <t>4 workshops conducted with government entities.</t>
  </si>
  <si>
    <t>Local governments, private sector, and NGOs.</t>
  </si>
  <si>
    <t>stakeholders with skills to implement SLCP reduction strategies.</t>
  </si>
  <si>
    <t>Meeting report, Training materials</t>
  </si>
  <si>
    <t>2/1/2027 12:00:00 AM</t>
  </si>
  <si>
    <t xml:space="preserve">Agenda and event plan cleared by the beneficiary and/or CCAC Secretariat _x000D_
Event is promoted &amp; details about event shared with CCAC at least one week in advance to support promotion _x000D_
CCAC is recognised (logo and as part of the agenda) _x000D_
Uses CCAC presentation template (where relevant / as an option) </t>
  </si>
  <si>
    <t>Outcome 4. The Government of Panama has increased its capacity to assess and implement SLCP mitigation measures by the end of the project or soon after.</t>
  </si>
  <si>
    <t>PA-24-003/4.1</t>
  </si>
  <si>
    <t>PA-24-003/4. The Government of Panama has increased its capacity to assess and implement SLCP mitigation measures by the end of the project or soon after.</t>
  </si>
  <si>
    <t>The Government of Panama has increased its capacity to assess and implement SLCP mitigation measures by the end of the project or soon after.</t>
  </si>
  <si>
    <t>The project aims to strengthen the government’s capacity to evaluate and monitor organic waste management projects effectively. By developing targeted training programs and fostering collaboration with key stakeholders, the project ensures that newly acquired knowledge and skills are applied in practice. Knowledge-sharing platforms will play a pivotal role in disseminating results, lessons learned, and case studies while supporting the development of training materials and fostering local expertise. These efforts aim to facilitate the sustainable implementation of Short-Lived Climate Pollutant (SLCP) mitigation measures._x000D_
_x000D_
The project assumes that by enhancing technical capacity, the government will be better equipped to design and implement effective policies and measures, creating a strong foundation for the long-term success of SLCP reduction initiatives linked to organic waste management.</t>
  </si>
  <si>
    <t>Number of government entities with a demonstrated improved capacity for SLCP action</t>
  </si>
  <si>
    <t>20 government entities with improved capacity for SLCP action.</t>
  </si>
  <si>
    <t>PA-24-003/4.</t>
  </si>
  <si>
    <t>PA-24-003</t>
  </si>
  <si>
    <t>Waste</t>
  </si>
  <si>
    <t>4.1.4-2</t>
  </si>
  <si>
    <t xml:space="preserve">Programme Support Costs (PSC) </t>
  </si>
  <si>
    <t>consultant</t>
  </si>
  <si>
    <t xml:space="preserve">Expenditure 4.1.4-2 Programme Support Costs (PSC) </t>
  </si>
  <si>
    <t>PA-24-003/4.1.4-2</t>
  </si>
  <si>
    <t xml:space="preserve">PA-24-003/4.1.4-2 Programme Support Costs (PSC) </t>
  </si>
  <si>
    <t>4.1.4-3</t>
  </si>
  <si>
    <t>Waste Management and Infrastructure Consultant</t>
  </si>
  <si>
    <t>Expenditure 4.1.4-3 Waste Management and Infrastructure Consultant</t>
  </si>
  <si>
    <t>PA-24-003/4.1.4-3</t>
  </si>
  <si>
    <t>PA-24-003/4.1.4-3 Waste Management and Infrastructure Consultant</t>
  </si>
  <si>
    <t>1.1.1 Conduct consultations with government entities, MERCA representatives, and private sector players, ensuring equal participation of women and men, to define treatment options.</t>
  </si>
  <si>
    <t>1.1.1-1</t>
  </si>
  <si>
    <t>Pre-feasibility studies for organic waste visit different market and landfills</t>
  </si>
  <si>
    <t>Consultant hired for pre-feasibility analysis</t>
  </si>
  <si>
    <t>Consultant-month</t>
  </si>
  <si>
    <t>1/1/2001</t>
  </si>
  <si>
    <t>Expenditure 1.1.1-1 Pre-feasibility studies for organic waste visit different market and landfills</t>
  </si>
  <si>
    <t>Activity 1.1.1 Conduct consultations with government entities, MERCA representatives, and private sector players, ensuring equal participation of women and men, to define treatment options.</t>
  </si>
  <si>
    <t>PA-24-003/1.1.1-1</t>
  </si>
  <si>
    <t>PA-24-003/1.1.1-1 Pre-feasibility studies for organic waste visit different market and landfills</t>
  </si>
  <si>
    <t>PA-24-003/1.1.1 Conduct consultations with government entities, MERCA representatives, and private sector players, ensuring equal participation of women and men, to define treatment options.</t>
  </si>
  <si>
    <t>1.1 Pre-feasibility studies for organic waste treatment options</t>
  </si>
  <si>
    <t>1.1.1</t>
  </si>
  <si>
    <t>This activity will involve organizing consultations with key stakeholders to identify feasible organic waste treatment technologies. These sessions will include representatives from government entities, MERCA, private sector players, and NGOs, with a focus on ensuring gender-balanced participation. The consultations will evaluate existing waste management practices, discuss potential treatment solutions (e.g., composting, biodigesters), and collect stakeholder input to define the best approaches.</t>
  </si>
  <si>
    <t>Organising, holding, or participating in a meeting or event</t>
  </si>
  <si>
    <t>9/1/2025</t>
  </si>
  <si>
    <t>Policy, regulation or other guideline</t>
  </si>
  <si>
    <t>Output 1.1 Pre-feasibility studies for organic waste treatment options</t>
  </si>
  <si>
    <t>PA-24-003/1.1.1</t>
  </si>
  <si>
    <t>PA-24-003/1.1 Pre-feasibility studies for organic waste treatment options</t>
  </si>
  <si>
    <t>1.1</t>
  </si>
  <si>
    <t>Pre-feasibility studies for organic waste treatment options</t>
  </si>
  <si>
    <t>Pre-feasibility studies for organic waste treatment options conducted in Panama City. These studies will evaluate the technical and economic feasibility of potential treatment technologies/solutions, such as composting, anaerobic digestion, and other technologies to manage organic waste effectively. The goal is to identify the most viable treatment methods that support waste diversion, reduce methane emissions, and promote circular economies. The studies will provide critical data and analysis on costs, environmental benefits, and operational feasibility, laying the groundwork for informed decision-making and future investments in sustainable organic waste management infrastructure, ensuring alignment with national policies and international commitments.</t>
  </si>
  <si>
    <t>1. The Government of Panama has increased knowledge on opportunities and options for organic waste diversion including their positive impacts by the end of the project or soon after.</t>
  </si>
  <si>
    <t>Number of plans, policies, laws, or regulations drafted or updated</t>
  </si>
  <si>
    <t>1 pre-feasibility study report developed.</t>
  </si>
  <si>
    <t>National and local governments responsible for waste management.</t>
  </si>
  <si>
    <t>Provide data to guide government decisions on sustainable and effective organic waste management solutions.</t>
  </si>
  <si>
    <t>11/1/2025 12:00:00 AM</t>
  </si>
  <si>
    <t>12/1/2025</t>
  </si>
  <si>
    <t xml:space="preserve">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 </t>
  </si>
  <si>
    <t>Outcome 1. The Government of Panama has increased knowledge on opportunities and options for organic waste diversion including their positive impacts by the end of the project or soon after.</t>
  </si>
  <si>
    <t>PA-24-003/1.1</t>
  </si>
  <si>
    <t>PA-24-003/1. The Government of Panama has increased knowledge on opportunities and options for organic waste diversion including their positive impacts by the end of the project or soon after.</t>
  </si>
  <si>
    <t>The Government of Panama has increased knowledge on opportunities and options for organic waste diversion including their positive impacts by the end of the project or soon after.</t>
  </si>
  <si>
    <t>The project’s outputs will identify and develop innovative and practical treatment options and solutions for managing organic waste, generating critical data on decentralized infrastructure needs, such as composting plants, biodigesters, food and material recovery, and waste reduction technologies. These solutions will integrate circular economy principles, prioritize locally based consultants with local language capabilities, and actively engage the private sector through targeted knowledge exchange initiatives._x000D_
By leveraging activities such as pre-feasibility studies, infrastructure estimates, and actionable recommendations, the project will equip the government with comprehensive knowledge to make informed decisions on effective and sustainable waste management solutions. This enhanced knowledge is expected to contribute to significant environmental, economic, and social benefits, including reduced food waste, methane emissions, and support for national and international sustainability goals._x000D_
The projec...</t>
  </si>
  <si>
    <t>4 government entities with improved capacity for SLCP action.</t>
  </si>
  <si>
    <t>PA-24-003/1.</t>
  </si>
  <si>
    <t>1.1.1-2</t>
  </si>
  <si>
    <t>Travel for on-site studies and stakeholder engagement</t>
  </si>
  <si>
    <t>Trips</t>
  </si>
  <si>
    <t>Expenditure 1.1.1-2 Waste Management and Infrastructure Consultant</t>
  </si>
  <si>
    <t>PA-24-003/1.1.1-2</t>
  </si>
  <si>
    <t>PA-24-003/1.1.1-2 Waste Management and Infrastructure Consultant</t>
  </si>
  <si>
    <t>1.1.2 Evaluate technical and economic feasibility for technologies like composting and anaerobic digestion, including an analysis of how these benefit women-led businesses and communities.</t>
  </si>
  <si>
    <t>1.1.2-1</t>
  </si>
  <si>
    <t>1/1/2002</t>
  </si>
  <si>
    <t>Expenditure 1.1.2-1 Waste Management and Infrastructure Consultant</t>
  </si>
  <si>
    <t>Activity 1.1.2 Evaluate technical and economic feasibility for technologies like composting and anaerobic digestion, including an analysis of how these benefit women-led businesses and communities.</t>
  </si>
  <si>
    <t>PA-24-003/1.1.2-1</t>
  </si>
  <si>
    <t>PA-24-003/1.1.2-1 Waste Management and Infrastructure Consultant</t>
  </si>
  <si>
    <t>PA-24-003/1.1.2 Evaluate technical and economic feasibility for technologies like composting and anaerobic digestion, including an analysis of how these benefit women-led businesses and communities.</t>
  </si>
  <si>
    <t>1.1.2</t>
  </si>
  <si>
    <t>This activity focuses on conducting technical and economic feasibility studies for organic waste treatment technologies. The evaluation will assess factors such as cost efficiency, scalability, and environmental impact. Special attention will be given to understanding how these technologies can create opportunities for women-led businesses and promote inclusive economic benefits in local communities.</t>
  </si>
  <si>
    <t>Research, data collection, and/or report writing</t>
  </si>
  <si>
    <t>PA-24-003/1.1.2</t>
  </si>
  <si>
    <t>1.2.1 Map existing and potential decentralized infrastructure for waste management, engaging municipalities and local organizations to provide on-ground insights.</t>
  </si>
  <si>
    <t>1.2.1-1</t>
  </si>
  <si>
    <t>Field visits for data collection</t>
  </si>
  <si>
    <t>Consultant hired for mapping infrastructure</t>
  </si>
  <si>
    <t>1/2/2001</t>
  </si>
  <si>
    <t>Expenditure 1.2.1-1 Field visits for data collection</t>
  </si>
  <si>
    <t>Activity 1.2.1 Map existing and potential decentralized infrastructure for waste management, engaging municipalities and local organizations to provide on-ground insights.</t>
  </si>
  <si>
    <t>PA-24-003/1.2.1-1</t>
  </si>
  <si>
    <t>PA-24-003/1.2.1-1 Field visits for data collection</t>
  </si>
  <si>
    <t>PA-24-003/1.2.1 Map existing and potential decentralized infrastructure for waste management, engaging municipalities and local organizations to provide on-ground insights.</t>
  </si>
  <si>
    <t>1.2 Estimates of decentralized infraestructure supporting diverted organic waste</t>
  </si>
  <si>
    <t>1.2.1</t>
  </si>
  <si>
    <t>This activity involves mapping current and potential decentralized infrastructure for organic waste management, such as composting plants, biodigesters, and material recovery facilities. Municipal governments and local organizations will be actively engaged to ensure accurate data collection and context-specific recommendations. The mapping process will also consider socio-economic and environmental factors to identify priority areas for infrastructure development.</t>
  </si>
  <si>
    <t>Output 1.2 Estimates of decentralized infraestructure supporting diverted organic waste</t>
  </si>
  <si>
    <t>PA-24-003/1.2.1</t>
  </si>
  <si>
    <t>PA-24-003/1.2 Estimates of decentralized infraestructure supporting diverted organic waste</t>
  </si>
  <si>
    <t>1.2</t>
  </si>
  <si>
    <t>Estimates of decentralized infraestructure supporting diverted organic waste</t>
  </si>
  <si>
    <t>Estimates of decentralized infrastructure supporting organic waste diversion, including materials separation and recovery centers, black soldier fly infrastructure, and compositing plants._x000D_
These systems will promote a circular economy by processing organic waste closer to its source, reducing transportation costs and emissions. The estimates will determine the scale, location, capacity and investment requirements for these facilities, providing a strategic roadmap for developing an efficient, sustainable waste management network. This will enable the government to plan effectively for organic waste management.</t>
  </si>
  <si>
    <t>Number of SLCP assessments, emissions inventories, and other emissions datasets produced</t>
  </si>
  <si>
    <t>4 SLCP assessments, emissions inventories, or other emissions datasets produced.</t>
  </si>
  <si>
    <t>Municipalities and local governments.</t>
  </si>
  <si>
    <t>Guide investment in infrastructure to divert organic waste sustainably.</t>
  </si>
  <si>
    <t>PA-24-003/1.2</t>
  </si>
  <si>
    <t>1.2.2 Conduct site visits and surveys, collecting gender-disaggregated data to ensure proposed infrastructure meets the needs of both genders.</t>
  </si>
  <si>
    <t>1.2.2-1</t>
  </si>
  <si>
    <t>site visits and surveys</t>
  </si>
  <si>
    <t>1/2/2002</t>
  </si>
  <si>
    <t>Expenditure 1.2.2-1 Waste Management and Infrastructure Consultant</t>
  </si>
  <si>
    <t>Activity 1.2.2 Conduct site visits and surveys, collecting gender-disaggregated data to ensure proposed infrastructure meets the needs of both genders.</t>
  </si>
  <si>
    <t>PA-24-003/1.2.2-1</t>
  </si>
  <si>
    <t>PA-24-003/1.2.2-1 Waste Management and Infrastructure Consultant</t>
  </si>
  <si>
    <t>PA-24-003/1.2.2 Conduct site visits and surveys, collecting gender-disaggregated data to ensure proposed infrastructure meets the needs of both genders.</t>
  </si>
  <si>
    <t>1.2.2</t>
  </si>
  <si>
    <t>This activity will include field visits and stakeholder surveys to collect data on waste management infrastructure needs. Surveys will include gender-disaggregated data to ensure that proposed infrastructure supports both men and women, particularly those in waste-related informal sectors. The findings will inform inclusive and equitable infrastructure planning.</t>
  </si>
  <si>
    <t>PA-24-003/1.2.2</t>
  </si>
  <si>
    <t>1.2.3 Develop cost-benefit analyses, incorporating feedback from diverse stakeholders through an online webinar.</t>
  </si>
  <si>
    <t>1.2.3-1</t>
  </si>
  <si>
    <t>Prepare a report</t>
  </si>
  <si>
    <t>1/2/2003</t>
  </si>
  <si>
    <t>Expenditure 1.2.3-1 Waste Management and Infrastructure Consultant</t>
  </si>
  <si>
    <t>Activity 1.2.3 Develop cost-benefit analyses, incorporating feedback from diverse stakeholders through an online webinar.</t>
  </si>
  <si>
    <t>PA-24-003/1.2.3-1</t>
  </si>
  <si>
    <t>PA-24-003/1.2.3-1 Waste Management and Infrastructure Consultant</t>
  </si>
  <si>
    <t>PA-24-003/1.2.3 Develop cost-benefit analyses, incorporating feedback from diverse stakeholders through an online webinar.</t>
  </si>
  <si>
    <t>1.2.3</t>
  </si>
  <si>
    <t>This activity will involve conducting cost-benefit analyses for proposed decentralized infrastructure options, such as composting and biodigesters. Stakeholders, including government officials, NGOs, and private sector representatives, will provide feedback through an interactive online webinar. The analysis will highlight economic, environmental, and social benefits, emphasizing SLCP mitigation and inclusion of marginalized groups.</t>
  </si>
  <si>
    <t>3/1/2026</t>
  </si>
  <si>
    <t>PA-24-003/1.2.3</t>
  </si>
  <si>
    <t>1.3.1 Develop a list of complementary technologies and infrastructure to enhance organic waste management, consulting stakeholders such as circular economy specialists and private sector innovators.</t>
  </si>
  <si>
    <t>1.3.1-1</t>
  </si>
  <si>
    <t>Training workshops, seminars and meetings</t>
  </si>
  <si>
    <t>1/3/2001</t>
  </si>
  <si>
    <t>Expenditure 1.3.1-1 Training workshops, seminars and meetings</t>
  </si>
  <si>
    <t>Activity 1.3.1 Develop a list of complementary technologies and infrastructure to enhance organic waste management, consulting stakeholders such as circular economy specialists and private sector innovators.</t>
  </si>
  <si>
    <t>PA-24-003/1.3.1-1</t>
  </si>
  <si>
    <t>PA-24-003/1.3.1-1 Training workshops, seminars and meetings</t>
  </si>
  <si>
    <t>PA-24-003/1.3.1 Develop a list of complementary technologies and infrastructure to enhance organic waste management, consulting stakeholders such as circular economy specialists and private sector innovators.</t>
  </si>
  <si>
    <t>1.3 Recommendations for alternative/ complementary infraestrucutre</t>
  </si>
  <si>
    <t>1.3.1</t>
  </si>
  <si>
    <t>This activity will identify and prioritize complementary technologies and infrastructure to improve the efficiency of organic waste management systems. Circular economy specialists and private sector innovators will be consulted to ensure the recommendations align with sustainable practices and promote innovation. Examples of technologies include biogas recovery systems and advanced composting units.</t>
  </si>
  <si>
    <t>6/1/2026</t>
  </si>
  <si>
    <t>Output 1.3 Recommendations for alternative/ complementary infraestrucutre</t>
  </si>
  <si>
    <t>PA-24-003/1.3.1</t>
  </si>
  <si>
    <t>PA-24-003/1.3 Recommendations for alternative/ complementary infraestrucutre</t>
  </si>
  <si>
    <t>1.3</t>
  </si>
  <si>
    <t>Recommendations for alternative/ complementary infraestrucutre</t>
  </si>
  <si>
    <t>Recommendations for alternative and complementary infrastructure to support organic waste diversion and fosters circular economies._x000D_
The proposed infraestructure aims to enhance existing waste management systems, such as advanced compositing technologies, anaerobic digestion, and resource recovery facilities. These recommendation will serve as a blueprint for the government to integreate into its organic waste management strategy, with focus on creating value to the organic waste, lowers emissions, reducing landfill dependency, and promoting environmental, economic and social benefits, achieve the goals establishd in the NDC's and roadmap for the Mitigation of SLCPs in Panama. The findings will guide future investements and policies for an integrated waste managemente approach</t>
  </si>
  <si>
    <t>Number of SLCP knowledge resources or tools produced</t>
  </si>
  <si>
    <t>1 SLCP knowledge resource or tool produced.</t>
  </si>
  <si>
    <t>National and local governments.</t>
  </si>
  <si>
    <t>Provide actionable recommendations to optimize waste treatment systems.</t>
  </si>
  <si>
    <t>5/1/2026 12:00:00 AM</t>
  </si>
  <si>
    <t>9/1/2026</t>
  </si>
  <si>
    <t>PA-24-003/1.3</t>
  </si>
  <si>
    <t>1.3.2 Host a gender-balanced expert panel to validate recommendations, prioritizing options that create employment for women.</t>
  </si>
  <si>
    <t>1.3.2-1</t>
  </si>
  <si>
    <t>Infographic design</t>
  </si>
  <si>
    <t>Workshop</t>
  </si>
  <si>
    <t>1/3/2002</t>
  </si>
  <si>
    <t>Expenditure 1.3.2-1 Infographic design</t>
  </si>
  <si>
    <t>Activity 1.3.2 Host a gender-balanced expert panel to validate recommendations, prioritizing options that create employment for women.</t>
  </si>
  <si>
    <t>PA-24-003/1.3.2-1</t>
  </si>
  <si>
    <t>PA-24-003/1.3.2-1 Infographic design</t>
  </si>
  <si>
    <t>PA-24-003/1.3.2 Host a gender-balanced expert panel to validate recommendations, prioritizing options that create employment for women.</t>
  </si>
  <si>
    <t>1.3.2</t>
  </si>
  <si>
    <t>A panel of experts, ensuring gender balance, will review and validate the recommendations for complementary technologies and infrastructure. Discussions will focus on prioritizing solutions that foster economic opportunities for women, particularly in waste collection and processing. The validated recommendations will guide subsequent project activities.</t>
  </si>
  <si>
    <t>PA-24-003/1.3.2</t>
  </si>
  <si>
    <t>1.3.3 Prepare an accessible visual infographic summarizing key recommendations for public dissemination.</t>
  </si>
  <si>
    <t>1.3.3-1</t>
  </si>
  <si>
    <t>Infographic</t>
  </si>
  <si>
    <t>1/3/2003</t>
  </si>
  <si>
    <t>Expenditure 1.3.3-1 Waste Management and Infrastructure Consultant</t>
  </si>
  <si>
    <t>Activity 1.3.3 Prepare an accessible visual infographic summarizing key recommendations for public dissemination.</t>
  </si>
  <si>
    <t>PA-24-003/1.3.3-1</t>
  </si>
  <si>
    <t>PA-24-003/1.3.3-1 Waste Management and Infrastructure Consultant</t>
  </si>
  <si>
    <t>PA-24-003/1.3.3 Prepare an accessible visual infographic summarizing key recommendations for public dissemination.</t>
  </si>
  <si>
    <t>1.3.3</t>
  </si>
  <si>
    <t>This activity will focus on creating an infographic to visually communicate the key recommendations from the expert panel to a broad audience. The infographic will highlight the technologies and infrastructure proposed, their environmental and social benefits, and their alignment with SLCP mitigation goals. The design will prioritize accessibility, ensuring it can be understood by diverse stakeholders, including policymakers, community groups, and private sector actors.</t>
  </si>
  <si>
    <t>Producing and distributing communications materials</t>
  </si>
  <si>
    <t>PA-24-003/1.3.3</t>
  </si>
  <si>
    <t xml:space="preserve">1.4.1 Conduct an in-depth evaluation of essential infrastructure for organic waste management (e.g., composting plants, biodigesters) </t>
  </si>
  <si>
    <t>1.4.1-1</t>
  </si>
  <si>
    <t>evaluation.</t>
  </si>
  <si>
    <t>1/4/2001</t>
  </si>
  <si>
    <t>Expenditure 1.4.1-1 Waste Management and Infrastructure Consultant</t>
  </si>
  <si>
    <t xml:space="preserve">Activity 1.4.1 Conduct an in-depth evaluation of essential infrastructure for organic waste management (e.g., composting plants, biodigesters) </t>
  </si>
  <si>
    <t>PA-24-003/1.4.1-1</t>
  </si>
  <si>
    <t>PA-24-003/1.4.1-1 Waste Management and Infrastructure Consultant</t>
  </si>
  <si>
    <t xml:space="preserve">PA-24-003/1.4.1 Conduct an in-depth evaluation of essential infrastructure for organic waste management (e.g., composting plants, biodigesters) </t>
  </si>
  <si>
    <t>1.4 Report indentifying necessary infraestructure and investment to support organic waste management</t>
  </si>
  <si>
    <t>1.4.1</t>
  </si>
  <si>
    <t>This activity will evaluate the critical infrastructure required for effective organic waste management in Panama, focusing on facilities such as composting plants and biodigesters. The evaluation will include cost estimates for infrastructure development, operational considerations, and potential funding sources. Special attention will be paid to how these facilities can generate employment opportunities for women and marginalized groups. This in-depth assessment will also examine environmental and economic impacts to support informed decision-making.</t>
  </si>
  <si>
    <t>12/1/2026</t>
  </si>
  <si>
    <t>Output 1.4 Report indentifying necessary infraestructure and investment to support organic waste management</t>
  </si>
  <si>
    <t>PA-24-003/1.4.1</t>
  </si>
  <si>
    <t>PA-24-003/1.4 Report indentifying necessary infraestructure and investment to support organic waste management</t>
  </si>
  <si>
    <t>1.4</t>
  </si>
  <si>
    <t>Report indentifying necessary infraestructure and investment to support organic waste management</t>
  </si>
  <si>
    <t xml:space="preserve">A report identifying necessary infrastructure and investment to support organic waste management (recovery of organic waste, production of biofertilizer and energy, savings by avoiding waste, redistribution of food that otherwise would be discarded to people in need). The report will cover key areas such as the recovery of organic waste, the production of biofertilizers and renewable enerty, and economic savings from waste reduction. It will also highlight the potential for redistributing surplus food to people in need, preventing it from being discarded. By identifying these necessary components, the report will serve as a strategic roadmap for decision-makers to prioritize investements and implementing sustainable solutions for organic waste management. </t>
  </si>
  <si>
    <t>1 plan, policy, law, or regulation drafted or updated.</t>
  </si>
  <si>
    <t>National and local governments, investors.</t>
  </si>
  <si>
    <t>Inform stakeholders about required investments and potential returns in waste management infrastructure.</t>
  </si>
  <si>
    <t>8/1/2026 12:00:00 AM</t>
  </si>
  <si>
    <t xml:space="preserve"> 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 </t>
  </si>
  <si>
    <t>PA-24-003/1.4</t>
  </si>
  <si>
    <t>1.4.2 Compile findings into a comprehensive report highlighting investment opportunities, environmental and economic benefits, and potential social impacts. Share the report through workshops and online platforms targeting public and private stakeholders.</t>
  </si>
  <si>
    <t>1.4.2-1</t>
  </si>
  <si>
    <t>Support innovation challenge</t>
  </si>
  <si>
    <t>Final report</t>
  </si>
  <si>
    <t>1/4/2002</t>
  </si>
  <si>
    <t>Expenditure 1.4.2-1 Support innovation challenge</t>
  </si>
  <si>
    <t>Activity 1.4.2 Compile findings into a comprehensive report highlighting investment opportunities, environmental and economic benefits, and potential social impacts. Share the report through workshops and online platforms targeting public and private stakeholders.</t>
  </si>
  <si>
    <t>PA-24-003/1.4.2-1</t>
  </si>
  <si>
    <t>PA-24-003/1.4.2-1 Support innovation challenge</t>
  </si>
  <si>
    <t>PA-24-003/1.4.2 Compile findings into a comprehensive report highlighting investment opportunities, environmental and economic benefits, and potential social impacts. Share the report through workshops and online platforms targeting public and private stakeholders.</t>
  </si>
  <si>
    <t>1.4.2</t>
  </si>
  <si>
    <t>This activity will consolidate the findings of the infrastructure evaluation into a comprehensive report that highlights key investment opportunities and the potential benefits of organic waste management infrastructure. The report will outline environmental, economic, and social impacts, emphasizing gender-inclusive opportunities such as job creation for women. The findings will be disseminated through workshops with stakeholders and made available on online platforms to ensure accessibility.</t>
  </si>
  <si>
    <t>Policy, project, or tool design</t>
  </si>
  <si>
    <t>PA-24-003/1.4.2</t>
  </si>
  <si>
    <t>2.1.1Identify and evaluate projects with business potential, ensuring inclusion of women-led initiatives and alignment with national goals.</t>
  </si>
  <si>
    <t>2.1.1-1</t>
  </si>
  <si>
    <t>Circular Economy Specialist</t>
  </si>
  <si>
    <t>Support innovation challenge in organic waste management</t>
  </si>
  <si>
    <t xml:space="preserve">  Innovation Challenge</t>
  </si>
  <si>
    <t>2/1/2001</t>
  </si>
  <si>
    <t>Expenditure 2.1.1-1 Circular Economy Specialist</t>
  </si>
  <si>
    <t>Activity 2.1.1Identify and evaluate projects with business potential, ensuring inclusion of women-led initiatives and alignment with national goals.</t>
  </si>
  <si>
    <t>PA-24-003/2.1.1-1</t>
  </si>
  <si>
    <t>PA-24-003/2.1.1-1 Circular Economy Specialist</t>
  </si>
  <si>
    <t>PA-24-003/2.1.1Identify and evaluate projects with business potential, ensuring inclusion of women-led initiatives and alignment with national goals.</t>
  </si>
  <si>
    <t>2.1 Identification of projects/inititives</t>
  </si>
  <si>
    <t>2.1.1</t>
  </si>
  <si>
    <t>This activity will focus on identifying and evaluating 5–7 organic waste management projects that demonstrate strong business potential. The evaluation will include criteria such as alignment with national sustainability goals, economic viability, and SLCP mitigation potential. Women-led initiatives will be prioritized to ensure gender inclusion and equitable benefits. Key stakeholders, including government and private sector representatives, will provide input during the evaluation process.</t>
  </si>
  <si>
    <t>Output 2.1 Identification of projects/inititives</t>
  </si>
  <si>
    <t>PA-24-003/2.1.1</t>
  </si>
  <si>
    <t>PA-24-003/2.1 Identification of projects/inititives</t>
  </si>
  <si>
    <t>2.1</t>
  </si>
  <si>
    <t>Identification of projects/inititives</t>
  </si>
  <si>
    <t>Identification of at least 5-7 appropriate projects/initiatives with business potential in integral organic waste management, supported by the public and private sector based on the findings of output 1.3. and will be evaluated for their potential to contribute to a circular economy.  The assesment will include project descriptions, expected outcomes, involved entities, and financing strategies. By identifying these opportunities, the project aims to establish a solid foundation for future investements and actions in organic waste management.</t>
  </si>
  <si>
    <t>2. The Government of Panama endorses project proposals/ initiatives for organic waste management using MERCA market as a pilot for submission to public and private funding sources by the end of the project.</t>
  </si>
  <si>
    <t>Number of partnerships, associations, or campaigns launched to drive SLCP action</t>
  </si>
  <si>
    <t>5 Partnerships to drive SLCP action.</t>
  </si>
  <si>
    <t>Investors, public and private stakeholders.</t>
  </si>
  <si>
    <t>Build a project portfolio to attract funding and investment.</t>
  </si>
  <si>
    <t>Research or study, Work plan</t>
  </si>
  <si>
    <t>2/1/2026 12:00:00 AM</t>
  </si>
  <si>
    <t>Outcome 2. The Government of Panama endorses project proposals/ initiatives for organic waste management using MERCA market as a pilot for submission to public and private funding sources by the end of the project.</t>
  </si>
  <si>
    <t>PA-24-003/2.1</t>
  </si>
  <si>
    <t>PA-24-003/2. The Government of Panama endorses project proposals/ initiatives for organic waste management using MERCA market as a pilot for submission to public and private funding sources by the end of the project.</t>
  </si>
  <si>
    <t>The Government of Panama endorses project proposals/ initiatives for organic waste management using MERCA market as a pilot for submission to public and private funding sources by the end of the project.</t>
  </si>
  <si>
    <t>The project will create a portfolio of 5-7 initiatives and projects with demonstrated business potential, aligned with national goals, and designed to attract funding from both public and private sectors. Specific financial plans will be developed for at least three selected projects, including tailored financial tools and agreements among stakeholders, to enhance the likelihood of securing financing, scaling, and promoting sustainable solutions._x000D_
The process will include the establishment of collaborative, multi-stakeholder partnerships, which are essential for co-creating comprehensive and lasting solutions. Key activities will involve delivering workshops to financial and governmental stakeholders to explore innovative financing mechanisms and develop actionable financial instruments that address the needs of the selected initiatives._x000D_
The project assumes that the identified initiatives will generate significant interest from funding institutions and public and private entities, with active participation ...</t>
  </si>
  <si>
    <t>Number of action plans, roadmaps, strategies, or other future plans with SLCP targets or mitigation measures formally adopted, endorsed, and/or implemented</t>
  </si>
  <si>
    <t>5 action plans, roadmaps, strategies, or other future plans with SLCP targets or mitigation measures</t>
  </si>
  <si>
    <t>PA-24-003/2.</t>
  </si>
  <si>
    <t>2.1.2Develop a portfolio of selected projects with detailed descriptions and expected outcomes, highlighting gender-specific benefits.</t>
  </si>
  <si>
    <t>2.1.2-1</t>
  </si>
  <si>
    <t>Specialist hired to integrate circular economy practices</t>
  </si>
  <si>
    <t>Consultant</t>
  </si>
  <si>
    <t>2/1/2002</t>
  </si>
  <si>
    <t>Expenditure 2.1.2-1 Circular Economy Specialist</t>
  </si>
  <si>
    <t>Activity 2.1.2Develop a portfolio of selected projects with detailed descriptions and expected outcomes, highlighting gender-specific benefits.</t>
  </si>
  <si>
    <t>PA-24-003/2.1.2-1</t>
  </si>
  <si>
    <t>PA-24-003/2.1.2-1 Circular Economy Specialist</t>
  </si>
  <si>
    <t>PA-24-003/2.1.2Develop a portfolio of selected projects with detailed descriptions and expected outcomes, highlighting gender-specific benefits.</t>
  </si>
  <si>
    <t>2.1.2</t>
  </si>
  <si>
    <t>Based on the evaluations conducted, this activity will create a portfolio of selected projects with detailed descriptions, expected outcomes, and their contributions to SLCP mitigation. The portfolio will emphasize gender-specific benefits, such as creating economic opportunities for women in waste management. The document will serve as a key resource for attracting public and private investments.</t>
  </si>
  <si>
    <t>PA-24-003/2.1.2</t>
  </si>
  <si>
    <t>2.1.3Engage private sector investors and financial institutions in the evaluation process to co-create viable financing strategies.</t>
  </si>
  <si>
    <t>2.1.3-1</t>
  </si>
  <si>
    <t>2/1/2003</t>
  </si>
  <si>
    <t>Expenditure 2.1.3-1 Training workshops, seminars and meetings</t>
  </si>
  <si>
    <t>Activity 2.1.3Engage private sector investors and financial institutions in the evaluation process to co-create viable financing strategies.</t>
  </si>
  <si>
    <t>PA-24-003/2.1.3-1</t>
  </si>
  <si>
    <t>PA-24-003/2.1.3-1 Training workshops, seminars and meetings</t>
  </si>
  <si>
    <t>PA-24-003/2.1.3Engage private sector investors and financial institutions in the evaluation process to co-create viable financing strategies.</t>
  </si>
  <si>
    <t>2.1.3</t>
  </si>
  <si>
    <t>This activity will involve engaging private sector investors and financial institutions to develop financing strategies for the selected projects. Workshops and one-on-one consultations will be conducted to present the portfolio and discuss potential financing options, including public-private partnerships and innovative financial instruments. The activity will emphasize strategies that support women-led initiatives and community-based projects.</t>
  </si>
  <si>
    <t>PA-24-003/2.1.3</t>
  </si>
  <si>
    <t>2.2.1Host a multi-stakeholder workshop, ensuring representation from women-led organizations, to prioritize three high-impact projects.</t>
  </si>
  <si>
    <t>2.2.1-1</t>
  </si>
  <si>
    <t>Financial and Business Development Consultant</t>
  </si>
  <si>
    <t>2/2/2001</t>
  </si>
  <si>
    <t>Expenditure 2.2.1-1 Financial and Business Development Consultant</t>
  </si>
  <si>
    <t>Activity 2.2.1Host a multi-stakeholder workshop, ensuring representation from women-led organizations, to prioritize three high-impact projects.</t>
  </si>
  <si>
    <t>PA-24-003/2.2.1-1</t>
  </si>
  <si>
    <t>PA-24-003/2.2.1-1 Financial and Business Development Consultant</t>
  </si>
  <si>
    <t>PA-24-003/2.2.1Host a multi-stakeholder workshop, ensuring representation from women-led organizations, to prioritize three high-impact projects.</t>
  </si>
  <si>
    <t>2.2 Stakeholder Engagement and Strategic Financial Planning for Selected Projects</t>
  </si>
  <si>
    <t>2.2.1</t>
  </si>
  <si>
    <t>This activity will bring together key stakeholders, including government agencies, financial institutions, private sector representatives, and women-led organizations, to prioritize three high-impact projects from the identified portfolio. The workshop will use a participatory approach to ensure that diverse perspectives are incorporated in the decision-making process. Criteria for prioritization will include business potential, environmental and social benefits, and alignment with national goals. The outcomes of the workshop will guide the development of detailed financial plans for the selected projects.</t>
  </si>
  <si>
    <t>Output 2.2 Stakeholder Engagement and Strategic Financial Planning for Selected Projects</t>
  </si>
  <si>
    <t>PA-24-003/2.2.1</t>
  </si>
  <si>
    <t>PA-24-003/2.2 Stakeholder Engagement and Strategic Financial Planning for Selected Projects</t>
  </si>
  <si>
    <t>2.2</t>
  </si>
  <si>
    <t>Stakeholder Engagement and Strategic Financial Planning for Selected Projects</t>
  </si>
  <si>
    <t>Stakeholders, including government agencies, private companies, and financial institutions, will be convened and engaged to select at least 3 priority projects/ initiatives for organic waste management. This process will focus on identifying potential funding sources and aligning stakeholders to support these initiatives. The selected projects will be developed into deteiled plans, including financial strategies and implementation pathways, ensuring coodinated efforts amog all stakeholders to advance sustainable waste management solution.</t>
  </si>
  <si>
    <t>3 Associations launched to drive SLCP action.</t>
  </si>
  <si>
    <t>Provide detailed plans to advance selected projects.</t>
  </si>
  <si>
    <t>PA-24-003/2.2</t>
  </si>
  <si>
    <t>2.2.2Develop detailed financial plans for selected projects, including specific tools tailored to benefit marginalized groups.</t>
  </si>
  <si>
    <t>2.2.2-1</t>
  </si>
  <si>
    <t>computers</t>
  </si>
  <si>
    <t>Consultant hired to provide business development advice</t>
  </si>
  <si>
    <t>2/2/2002</t>
  </si>
  <si>
    <t>Expenditure 2.2.2-1 computers</t>
  </si>
  <si>
    <t>Activity 2.2.2Develop detailed financial plans for selected projects, including specific tools tailored to benefit marginalized groups.</t>
  </si>
  <si>
    <t>PA-24-003/2.2.2-1</t>
  </si>
  <si>
    <t>PA-24-003/2.2.2-1 computers</t>
  </si>
  <si>
    <t>PA-24-003/2.2.2Develop detailed financial plans for selected projects, including specific tools tailored to benefit marginalized groups.</t>
  </si>
  <si>
    <t>2.2.2</t>
  </si>
  <si>
    <t>This activity involves creating comprehensive financial plans for the three prioritized projects. The plans will include cost estimates, funding requirements, and proposed financial instruments such as grants, loans, or public-private partnerships. Special attention will be given to designing tools that benefit marginalized groups, including women-led initiatives and small businesses. The financial plans will align with national and international sustainability goals and provide a clear roadmap for securing investment.</t>
  </si>
  <si>
    <t>Web article</t>
  </si>
  <si>
    <t>PA-24-003/2.2.2</t>
  </si>
  <si>
    <t>2.2.3Release a press statement highlighting the selected projects to attract further investment and support.</t>
  </si>
  <si>
    <t>2.2.3-1</t>
  </si>
  <si>
    <t>2/2/2003</t>
  </si>
  <si>
    <t>Expenditure 2.2.3-1 Circular Economy Specialist</t>
  </si>
  <si>
    <t>Activity 2.2.3Release a press statement highlighting the selected projects to attract further investment and support.</t>
  </si>
  <si>
    <t>PA-24-003/2.2.3-1</t>
  </si>
  <si>
    <t>PA-24-003/2.2.3-1 Circular Economy Specialist</t>
  </si>
  <si>
    <t>PA-24-003/2.2.3Release a press statement highlighting the selected projects to attract further investment and support.</t>
  </si>
  <si>
    <t>2.2.3</t>
  </si>
  <si>
    <t>To raise awareness and attract investment, this activity will involve drafting and disseminating a press statement announcing the three selected projects. The statement will highlight the projects’ environmental, economic, and social benefits, as well as their alignment with SLCP mitigation goals. The press release will be shared with local and international media outlets, government websites, and social media platforms. The announcement will also emphasize opportunities for private sector involvement and partnerships.</t>
  </si>
  <si>
    <t>PA-24-003/2.2.3</t>
  </si>
  <si>
    <t>2.2.3-2</t>
  </si>
  <si>
    <t>National Consultant - Policy and SLCP Mitigation Consultant</t>
  </si>
  <si>
    <t>Expenditure 2.2.3-2 National Consultant - Policy and SLCP Mitigation Consultant</t>
  </si>
  <si>
    <t>PA-24-003/2.2.3-2</t>
  </si>
  <si>
    <t>PA-24-003/2.2.3-2 National Consultant - Policy and SLCP Mitigation Consultant</t>
  </si>
  <si>
    <t>3.1.1Review existing policies and regulations related to organic waste and SLCPs, engaging policymakers, academics, and gender specialists.</t>
  </si>
  <si>
    <t>3.1.1-1</t>
  </si>
  <si>
    <t>Conduct policy analysis and deliver actionable recommendations</t>
  </si>
  <si>
    <t>3/1/2001</t>
  </si>
  <si>
    <t>Expenditure 3.1.1-1 National Consultant - Policy and SLCP Mitigation Consultant</t>
  </si>
  <si>
    <t>Activity 3.1.1Review existing policies and regulations related to organic waste and SLCPs, engaging policymakers, academics, and gender specialists.</t>
  </si>
  <si>
    <t>PA-24-003/3.1.1-1</t>
  </si>
  <si>
    <t>PA-24-003/3.1.1-1 National Consultant - Policy and SLCP Mitigation Consultant</t>
  </si>
  <si>
    <t>PA-24-003/3.1.1Review existing policies and regulations related to organic waste and SLCPs, engaging policymakers, academics, and gender specialists.</t>
  </si>
  <si>
    <t>3.1 Analysis of policies to mitigate SLCPs</t>
  </si>
  <si>
    <t>3.1.1</t>
  </si>
  <si>
    <t>This activity involves a comprehensive review of existing policies and regulations governing organic waste management and SLCP mitigation in Panama. The review will engage policymakers, academics, and gender specialists to provide diverse perspectives and insights. The analysis will assess the effectiveness of current regulations, identify potential overlaps or gaps, and evaluate their alignment with national and international sustainability goals. Special emphasis will be placed on examining the gender impacts of these policies to ensure inclusivity and equity in future recommendations.</t>
  </si>
  <si>
    <t>Output 3.1 Analysis of policies to mitigate SLCPs</t>
  </si>
  <si>
    <t>PA-24-003/3.1.1</t>
  </si>
  <si>
    <t>PA-24-003/3.1 Analysis of policies to mitigate SLCPs</t>
  </si>
  <si>
    <t>3.1</t>
  </si>
  <si>
    <t>Analysis of policies to mitigate SLCPs</t>
  </si>
  <si>
    <t>Evaluation and analysis of policies to mitigate Short-Lived Climate Pollutants (SLCPs) from organic waste and prioritize actions for short, medium, and long term implementation. This evaluation will assess current measures and identify gaps in policy, recommending interventions that can effectively reduce SLCPs. The analysis will also provide estimated costs, responsible parties, and progress indicators. The result will be a comprehensive plan that outlines the necessary steps for Panama to reduce SLCP emissions through better organic waste management practices.</t>
  </si>
  <si>
    <t>3. A draft roadmap designed based on the findings of the workshop to put financial instruments in place by the financial sector.</t>
  </si>
  <si>
    <t>1 plan, drafted or updated.</t>
  </si>
  <si>
    <t>Government policymakers, NGOs, private sector.</t>
  </si>
  <si>
    <t>Guide future policy reforms and actions for SLCP mitigation.</t>
  </si>
  <si>
    <t>Outcome 3. A draft roadmap designed based on the findings of the workshop to put financial instruments in place by the financial sector.</t>
  </si>
  <si>
    <t>PA-24-003/3.1</t>
  </si>
  <si>
    <t>PA-24-003/3. A draft roadmap designed based on the findings of the workshop to put financial instruments in place by the financial sector.</t>
  </si>
  <si>
    <t>A draft roadmap designed based on the findings of the workshop to put financial instruments in place by the financial sector.</t>
  </si>
  <si>
    <t>Workshops under Output 2 will convene key stakeholders, including representatives from the financial sector, local and national governments, and private entities, to explore and design financial mechanisms aligned with Panama's national goals. These workshops will focus on evaluating policies to mitigate Short-Lived Climate Pollutants (SLCPs) from organic waste and identifying opportunities for financial innovation._x000D_
The outcome will include the creation of a draft roadmap detailing necessary financial instruments and resources tailored to the unique needs and characteristics of organic waste projects in Panama. This roadmap will serve as a foundation for developing long-term financing strategies and a comprehensive resource mobilization plan, fostering sustainable investment and alignment with national and global sustainability goals.</t>
  </si>
  <si>
    <t>1  roadmap</t>
  </si>
  <si>
    <t>PA-24-003/3.</t>
  </si>
  <si>
    <t>3.1.2Identify policy gaps and prioritize actions for short, medium, and long-term implementation, ensuring gender-disaggregated data is part of the analysis.</t>
  </si>
  <si>
    <t>3.1.2-1</t>
  </si>
  <si>
    <t>3/1/2002</t>
  </si>
  <si>
    <t>Expenditure 3.1.2-1 Training workshops, seminars and meetings</t>
  </si>
  <si>
    <t>Activity 3.1.2Identify policy gaps and prioritize actions for short, medium, and long-term implementation, ensuring gender-disaggregated data is part of the analysis.</t>
  </si>
  <si>
    <t>PA-24-003/3.1.2-1</t>
  </si>
  <si>
    <t>PA-24-003/3.1.2-1 Training workshops, seminars and meetings</t>
  </si>
  <si>
    <t>PA-24-003/3.1.2Identify policy gaps and prioritize actions for short, medium, and long-term implementation, ensuring gender-disaggregated data is part of the analysis.</t>
  </si>
  <si>
    <t>3.1.2</t>
  </si>
  <si>
    <t>Building on the findings from the policy review, this activity will identify critical gaps and barriers in existing policies and propose prioritized actions for addressing them. Recommendations will be categorized into short, medium, and long-term strategies, ensuring alignment with Panama’s national goals and SLCP reduction targets. Gender-disaggregated data will be used to assess the differentiated impacts of these actions on men and women, with a focus on promoting inclusivity in policy reforms.</t>
  </si>
  <si>
    <t>PA-24-003/3.1.2</t>
  </si>
  <si>
    <t>3.1.3Develop a policy evaluation report and share findings through a case study targeted at stakeholders.</t>
  </si>
  <si>
    <t>3.1.3-1</t>
  </si>
  <si>
    <t>3/1/2003</t>
  </si>
  <si>
    <t>Expenditure 3.1.3-1 Training workshops, seminars and meetings</t>
  </si>
  <si>
    <t>Activity 3.1.3Develop a policy evaluation report and share findings through a case study targeted at stakeholders.</t>
  </si>
  <si>
    <t>PA-24-003/3.1.3-1</t>
  </si>
  <si>
    <t>PA-24-003/3.1.3-1 Training workshops, seminars and meetings</t>
  </si>
  <si>
    <t>PA-24-003/3.1.3Develop a policy evaluation report and share findings through a case study targeted at stakeholders.</t>
  </si>
  <si>
    <t>3.1.3</t>
  </si>
  <si>
    <t>This activity will consolidate the results of the policy analysis into an evaluation report, including actionable recommendations for strengthening SLCP mitigation policies. The report will also include a case study highlighting the potential impact of policy reforms on organic waste management and gender inclusivity. The findings will be shared with stakeholders through targeted communication efforts, including workshops, digital platforms, and printed materials.</t>
  </si>
  <si>
    <t>PA-24-003/3.1.3</t>
  </si>
  <si>
    <t>3.2.1Host a workshop with financial institutions, government agencies, and private entities to co-design financial instruments tailored to organic waste projects, ensuring gender inclusion in discussions.</t>
  </si>
  <si>
    <t>3.2.1-1</t>
  </si>
  <si>
    <t>3/2/2001</t>
  </si>
  <si>
    <t>Expenditure 3.2.1-1 Financial and Business Development Consultant</t>
  </si>
  <si>
    <t>Activity 3.2.1Host a workshop with financial institutions, government agencies, and private entities to co-design financial instruments tailored to organic waste projects, ensuring gender inclusion in discussions.</t>
  </si>
  <si>
    <t>PA-24-003/3.2.1-1</t>
  </si>
  <si>
    <t>PA-24-003/3.2.1-1 Financial and Business Development Consultant</t>
  </si>
  <si>
    <t>PA-24-003/3.2.1Host a workshop with financial institutions, government agencies, and private entities to co-design financial instruments tailored to organic waste projects, ensuring gender inclusion in discussions.</t>
  </si>
  <si>
    <t>3.2 Draft roadmap of financial intruments</t>
  </si>
  <si>
    <t>3.2.1</t>
  </si>
  <si>
    <t>This workshop will bring together financial institutions, government agencies, private sector representatives, and women-led organizations to co-design innovative financial instruments for organic waste projects. Participants will collaborate on identifying barriers to financing and brainstorming tailored solutions, including gender-inclusive tools such as microfinance or capacity-building grants. The outcomes will form the foundation for a draft roadmap of financial mechanisms.</t>
  </si>
  <si>
    <t>Output 3.2 Draft roadmap of financial intruments</t>
  </si>
  <si>
    <t>PA-24-003/3.2.1</t>
  </si>
  <si>
    <t>PA-24-003/3.2 Draft roadmap of financial intruments</t>
  </si>
  <si>
    <t>3.2</t>
  </si>
  <si>
    <t>Draft roadmap of financial intruments</t>
  </si>
  <si>
    <t>A draft roadmap for financial instruments in organic waste management will be developed. This roadmap will be based on the findings of the previous evaluations and workshops, tailoring financial tools to the specific needs of the identified projects. It will include a detailed assessment of existing financial mechanisms and propose new ones that address key challenges and opportunities. The roadmap will guide the government and private sector in mobilizing resources for the sustainable implementation of organic waste management projects.</t>
  </si>
  <si>
    <t>1 plan drafted or updated.</t>
  </si>
  <si>
    <t>Financial institutions and government agencies.</t>
  </si>
  <si>
    <t>Provide actionable steps for financing organic waste projects.</t>
  </si>
  <si>
    <t xml:space="preserve">Available in English or other agreed UN language, and grammatically correct + English summary _x000D_
Involvement of the beneficiary government throughout the development process, for example through consultation meetings _x000D_
Involvement of the CCAC focal point _x000D_
Agreement to, or acknowledgement of, the product presented by the beneficiary government (at the appropriate level) and the CCAC Secretariat  </t>
  </si>
  <si>
    <t>PA-24-003/3.2</t>
  </si>
  <si>
    <t>3.2.2Draft a comprehensive roadmap with actionable steps and estimated budgets, prioritizing funds for women-led initiatives.</t>
  </si>
  <si>
    <t>3.2.2-1</t>
  </si>
  <si>
    <t>Contractual services for the design financial roadmap</t>
  </si>
  <si>
    <t>3/2/2002</t>
  </si>
  <si>
    <t>Expenditure 3.2.2-1 Contractual services for the design financial roadmap</t>
  </si>
  <si>
    <t>Activity 3.2.2Draft a comprehensive roadmap with actionable steps and estimated budgets, prioritizing funds for women-led initiatives.</t>
  </si>
  <si>
    <t>PA-24-003/3.2.2-1</t>
  </si>
  <si>
    <t>PA-24-003/3.2.2-1 Contractual services for the design financial roadmap</t>
  </si>
  <si>
    <t>PA-24-003/3.2.2Draft a comprehensive roadmap with actionable steps and estimated budgets, prioritizing funds for women-led initiatives.</t>
  </si>
  <si>
    <t>3.2.2</t>
  </si>
  <si>
    <t>This activity will build on the workshop outcomes to develop a comprehensive roadmap for implementing financial instruments for organic waste management. The roadmap will include actionable steps, estimated budgets, and a clear timeline for implementation. Special attention will be given to prioritizing funding mechanisms that support women-led initiatives and community-based projects. The roadmap will serve as a strategic guide for stakeholders to mobilize resources and align efforts with national sustainability goals.</t>
  </si>
  <si>
    <t>Tool</t>
  </si>
  <si>
    <t>PA-24-003/3.2.2</t>
  </si>
  <si>
    <t>3.2.3Create an interactive digital roadmap for dissemination to public and private stakeholders.</t>
  </si>
  <si>
    <t>3.2.3-1</t>
  </si>
  <si>
    <t>Interactive digital roadmap</t>
  </si>
  <si>
    <t>design</t>
  </si>
  <si>
    <t>3/2/2003</t>
  </si>
  <si>
    <t>Expenditure 3.2.3-1 Training workshops, seminars and meetings</t>
  </si>
  <si>
    <t>Activity 3.2.3Create an interactive digital roadmap for dissemination to public and private stakeholders.</t>
  </si>
  <si>
    <t>PA-24-003/3.2.3-1</t>
  </si>
  <si>
    <t>PA-24-003/3.2.3-1 Training workshops, seminars and meetings</t>
  </si>
  <si>
    <t>PA-24-003/3.2.3Create an interactive digital roadmap for dissemination to public and private stakeholders.</t>
  </si>
  <si>
    <t>3.2.3</t>
  </si>
  <si>
    <t>To enhance accessibility and engagement, this activity will involve transforming the financial roadmap into an interactive digital format. The digital roadmap will include user-friendly navigation features, visualizations of key data, and links to supporting resources. It will be disseminated through online platforms and shared with public and private stakeholders to facilitate its use in decision-making and investment planning.</t>
  </si>
  <si>
    <t>PA-24-003/3.2.3</t>
  </si>
  <si>
    <t>4.1.1Organize training workshops for government officials and market stakeholders on SLCP mitigation strategies, offering flexible schedules and childcare options to ensure women’s participation.</t>
  </si>
  <si>
    <t>4.1.1-1</t>
  </si>
  <si>
    <t>Communications materials</t>
  </si>
  <si>
    <t>4/1/2001</t>
  </si>
  <si>
    <t>Expenditure 4.1.1-1 Communications materials</t>
  </si>
  <si>
    <t>Activity 4.1.1Organize training workshops for government officials and market stakeholders on SLCP mitigation strategies, offering flexible schedules and childcare options to ensure women’s participation.</t>
  </si>
  <si>
    <t>PA-24-003/4.1.1-1</t>
  </si>
  <si>
    <t>PA-24-003/4.1.1-1 Communications materials</t>
  </si>
  <si>
    <t>PA-24-003/4.1.1Organize training workshops for government officials and market stakeholders on SLCP mitigation strategies, offering flexible schedules and childcare options to ensure women’s participation.</t>
  </si>
  <si>
    <t>4.1.1</t>
  </si>
  <si>
    <t>This activity will involve organizing a series of capacity-building workshops aimed at enhancing the technical knowledge of government officials, market stakeholders, and other relevant actors on SLCP mitigation strategies. The workshops will cover topics such as best practices in organic waste management, SLCP reduction, and the integration of gender-sensitive approaches. To ensure equal participation, flexible schedules and childcare options will be provided for women participants. Training sessions will be delivered both in-person and virtually to maximize accessibility.</t>
  </si>
  <si>
    <t>Developing and/or delivering training</t>
  </si>
  <si>
    <t>Training materials</t>
  </si>
  <si>
    <t>PA-24-003/4.1.1</t>
  </si>
  <si>
    <t>4.1.2Develop training materials tailored to Panama’s context, including gender-sensitive approaches to waste management.</t>
  </si>
  <si>
    <t>4.1.2-1</t>
  </si>
  <si>
    <t>Communications specialist</t>
  </si>
  <si>
    <t>Communications toolkits</t>
  </si>
  <si>
    <t>4/1/2002</t>
  </si>
  <si>
    <t>Expenditure 4.1.2-1 Communications specialist</t>
  </si>
  <si>
    <t>Activity 4.1.2Develop training materials tailored to Panama’s context, including gender-sensitive approaches to waste management.</t>
  </si>
  <si>
    <t>PA-24-003/4.1.2-1</t>
  </si>
  <si>
    <t>PA-24-003/4.1.2-1 Communications specialist</t>
  </si>
  <si>
    <t>PA-24-003/4.1.2Develop training materials tailored to Panama’s context, including gender-sensitive approaches to waste management.</t>
  </si>
  <si>
    <t>4.1.2</t>
  </si>
  <si>
    <t>This activity will focus on designing and developing training materials that are tailored to Panama’s specific context in waste management and SLCP mitigation. The materials will include presentations, handouts, case studies, and practical exercises that address local challenges and opportunities. Gender-sensitive approaches will be integrated into the materials to highlight the role of women in waste management and promote inclusive practices. These resources will be made available in both print and digital formats to ensure broad accessibility.</t>
  </si>
  <si>
    <t>PA-24-003/4.1.2</t>
  </si>
  <si>
    <t>4.1.2-2</t>
  </si>
  <si>
    <t>communication materials</t>
  </si>
  <si>
    <t>Communications consultant</t>
  </si>
  <si>
    <t>Expenditure 4.1.2-2 communication materials</t>
  </si>
  <si>
    <t>PA-24-003/4.1.2-2</t>
  </si>
  <si>
    <t>PA-24-003/4.1.2-2 communication materials</t>
  </si>
  <si>
    <t xml:space="preserve">4.1.3Establish a knowledge-sharing platform for continuous capacity-building, </t>
  </si>
  <si>
    <t xml:space="preserve">lesson learned, </t>
  </si>
  <si>
    <t>4/1/2003</t>
  </si>
  <si>
    <t>Expenditure 4.1.2-1 communication materials</t>
  </si>
  <si>
    <t xml:space="preserve">Activity 4.1.3Establish a knowledge-sharing platform for continuous capacity-building, </t>
  </si>
  <si>
    <t>PA-24-003/4.1.2-1 communication materials</t>
  </si>
  <si>
    <t xml:space="preserve">PA-24-003/4.1.3Establish a knowledge-sharing platform for continuous capacity-building, </t>
  </si>
  <si>
    <t>4.1.3</t>
  </si>
  <si>
    <t>This activity involves creating a knowledge-sharing platform to provide ongoing support and capacity-building for stakeholders engaged in SLCP mitigation. The platform will feature resources such as training materials, case studies, and interactive forums for peer learning. Best practices and lessons learned from both women and men will be documented and showcased to promote gender-inclusive approaches. The platform will be accessible online, ensuring that stakeholders from across Panama can benefit from the resources and collaborate on shared goals.</t>
  </si>
  <si>
    <t>PA-24-003/4.1.3</t>
  </si>
  <si>
    <t>4.1.3-1</t>
  </si>
  <si>
    <t>Rental Offices</t>
  </si>
  <si>
    <t>Co-funding</t>
  </si>
  <si>
    <t>Expenditure 4.1.3-1 Rental Offices</t>
  </si>
  <si>
    <t>PA-24-003/4.1.3-1</t>
  </si>
  <si>
    <t>PA-24-003/4.1.3-1 Rental Offices</t>
  </si>
  <si>
    <t>NARRATIVE REPORT + DASHBOARD</t>
  </si>
  <si>
    <t>OUTPUTS</t>
  </si>
  <si>
    <t>Expenditure (uncheck all but expenditure)</t>
  </si>
  <si>
    <t>Activities</t>
  </si>
  <si>
    <t>Agreement filter</t>
  </si>
  <si>
    <t>All</t>
  </si>
  <si>
    <t>OUTCOMES REPORTING</t>
  </si>
  <si>
    <t>Selected agreement</t>
  </si>
  <si>
    <t>Level</t>
  </si>
  <si>
    <t>(Multiple Items)</t>
  </si>
  <si>
    <t>Agreement number</t>
  </si>
  <si>
    <t>Count of Implementer</t>
  </si>
  <si>
    <t>Component</t>
  </si>
  <si>
    <t>Other beneficiaries</t>
  </si>
  <si>
    <t>Delivery type</t>
  </si>
  <si>
    <t>Expenditure related activity</t>
  </si>
  <si>
    <t>Budget SOURCE OF FUNDING</t>
  </si>
  <si>
    <t>Sum of TOTAL COST</t>
  </si>
  <si>
    <t>Sum of YEAR 1 COST ($US)</t>
  </si>
  <si>
    <t>Sum of YEAR 2 COST ($US)</t>
  </si>
  <si>
    <t>Sum of YEAR 3 COST ($US)</t>
  </si>
  <si>
    <t>4</t>
  </si>
  <si>
    <t>The project’s outputs will identify and develop innovative and practical treatment options and solutions for managing organic waste, generating critical data on decentralized infrastructure needs, such as composting plants, biodigesters, food and material recovery, and waste reduction technologies. These solutions will integrate circular economy principles, prioritize locally based consultants with local language capabilities, and actively engage the private sector through targeted knowledge exchange initiatives._x000D_
By leveraging activities such as pre-feasibility studies, infrastructure estimates, and actionable recommendations, the project will equip the government with comprehensive knowledge to make informed decisions on effective and sustainable waste management solutions. This enhanced knowledge is expected to contribute to significant environmental, economic, and social benefits, including reduced food waste, methane emissions, and support for national and international sustainability goals._x000D_
The projec</t>
  </si>
  <si>
    <t>1</t>
  </si>
  <si>
    <t>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t>
  </si>
  <si>
    <t>""</t>
  </si>
  <si>
    <t>5</t>
  </si>
  <si>
    <t>A report identifying necessary infrastructure and investment to support organic waste management (recovery of organic waste, production of biofertilizer and energy, savings by avoiding waste, redistribution of food that otherwise would be discarded to people in need). The report will cover key areas such as the recovery of organic waste, the production of biofertilizers and renewable enerty, and economic savings from waste reduction. It will also highlight the potential for redistributing surplus food to people in need, preventing it from being discarded. By identifying these necessary components, the report will serve as a strategic roadmap for decision-makers to prioritize investements and implementing sustainable solutions for organic waste management.</t>
  </si>
  <si>
    <t xml:space="preserve"> 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t>
  </si>
  <si>
    <t>20</t>
  </si>
  <si>
    <t>3</t>
  </si>
  <si>
    <t>Available in English or other agreed UN language, and grammatically correct + English summary _x000D_
Involvement of the beneficiary government throughout the development process, for example through consultation meetings _x000D_
Involvement of the CCAC focal point _x000D_
Agreement to, or acknowledgement of, the product presented by the beneficiary government (at the appropriate level) and the CCAC Secretariat</t>
  </si>
  <si>
    <t>Agenda and event plan cleared by the beneficiary and/or CCAC Secretariat _x000D_
Event is promoted &amp; details about event shared with CCAC at least one week in advance to support promotion _x000D_
CCAC is recognised (logo and as part of the agenda) _x000D_
Uses CCAC presentation template (where relevant / as an option)</t>
  </si>
  <si>
    <t>PA-24-003/1.4.1 Conduct an in-depth evaluation of essential infrastructure for organic waste management (e.g., composting plants, biodigesters)</t>
  </si>
  <si>
    <t>Activity 1.4.1 Conduct an in-depth evaluation of essential infrastructure for organic waste management (e.g., composting plants, biodigesters)</t>
  </si>
  <si>
    <t>The project will create a portfolio of 5-7 initiatives and projects with demonstrated business potential, aligned with national goals, and designed to attract funding from both public and private sectors. Specific financial plans will be developed for at least three selected projects, including tailored financial tools and agreements among stakeholders, to enhance the likelihood of securing financing, scaling, and promoting sustainable solutions._x000D_
The process will include the establishment of collaborative, multi-stakeholder partnerships, which are essential for co-creating comprehensive and lasting solutions. Key activities will involve delivering workshops to financial and governmental stakeholders to explore innovative financing mechanisms and develop actionable financial instruments that address the needs of the selected initiatives._x000D_
The project assumes that the identified initiatives will generate significant interest from funding institutions and public and private entities, with active participation</t>
  </si>
  <si>
    <t>PA-24-003/4.1.3Establish a knowledge-sharing platform for continuous capacity-building,</t>
  </si>
  <si>
    <t>Activity 4.1.3Establish a knowledge-sharing platform for continuous capacity-building,</t>
  </si>
  <si>
    <t>PA-24-003/4.1.4-2 Programme Support Costs (PSC)</t>
  </si>
  <si>
    <t>Main indicator</t>
  </si>
  <si>
    <t>Instructions for first dropdown</t>
  </si>
  <si>
    <t>1st dropdown list</t>
  </si>
  <si>
    <t>Instructions for 2nd dropdown</t>
  </si>
  <si>
    <t>2nd dropdown list</t>
  </si>
  <si>
    <t>Instructions for open text</t>
  </si>
  <si>
    <t>Amount of external funding (“catalysed funding”) for SLCP actions</t>
  </si>
  <si>
    <t>Amount in USD:</t>
  </si>
  <si>
    <t>Type of funding:</t>
  </si>
  <si>
    <t>Grant, Loan, Private equity</t>
  </si>
  <si>
    <t>n/a</t>
  </si>
  <si>
    <t>List the funding organisations:</t>
  </si>
  <si>
    <t>Number of plans:</t>
  </si>
  <si>
    <t>Type of plan:</t>
  </si>
  <si>
    <t>Policy, Action plan, National budget, Long-term strategy, Recovery plan or stimulus package, Development plan</t>
  </si>
  <si>
    <t>Status:</t>
  </si>
  <si>
    <t>Adopted, Implemented</t>
  </si>
  <si>
    <t>List the SLCP-relevant details included in the plan, including the sectors, pollutants, mitigation actions or targets mentioned:</t>
  </si>
  <si>
    <t>Black carbon</t>
  </si>
  <si>
    <t>Number of articles published in scientific journals as the result of CCAC support</t>
  </si>
  <si>
    <t>Number of published articles:</t>
  </si>
  <si>
    <t>Name of journal and link to the article:</t>
  </si>
  <si>
    <t>Amount of co-funding secured to support SLCP projects</t>
  </si>
  <si>
    <t xml:space="preserve">Amount in USD: </t>
  </si>
  <si>
    <t>Type:</t>
  </si>
  <si>
    <t xml:space="preserve">Name of funding source(s): </t>
  </si>
  <si>
    <t>Grant</t>
  </si>
  <si>
    <t>Output first list</t>
  </si>
  <si>
    <t>OFFSET('Indicator validation'!$AC$3,MATCH('4. Outputs'!$C$12,'Indicator validation'!$AB$4:$AB$59,0),0,COUNTIF('Indicator validation'!$AB$4:$AB$59,'4. Outputs'!$C$12),1)</t>
  </si>
  <si>
    <t>HFCs</t>
  </si>
  <si>
    <t>Number of commitments to reduce SLCPs through international or regional agreements</t>
  </si>
  <si>
    <t>Number of entities making commitment (enter total):</t>
  </si>
  <si>
    <t>Type of commitment:</t>
  </si>
  <si>
    <t>Bilateral agreement, Legally-binding decision or treaty, Memorandum of Understanding (MoU), Voluntary international framework, Multilateral agreement</t>
  </si>
  <si>
    <t>Type of entity:</t>
  </si>
  <si>
    <t>National governments, Businesses, Subnational governments, NGO or IGO</t>
  </si>
  <si>
    <t>List the SLCP-relevant details included in the commitment or agreement, including the sectors, pollutants, mitigation actions or targets mentioned:</t>
  </si>
  <si>
    <t>Number of decision makers participating in outreach events</t>
  </si>
  <si>
    <t>Number of attendees:</t>
  </si>
  <si>
    <t>Type of decision maker:</t>
  </si>
  <si>
    <t>List the attendees:</t>
  </si>
  <si>
    <t>Loan</t>
  </si>
  <si>
    <t>Adopted</t>
  </si>
  <si>
    <t>In-kind contribution</t>
  </si>
  <si>
    <t>Output second list</t>
  </si>
  <si>
    <t>OFFSET('Indicator validation'!$AF$3,MATCH('4. Outputs'!$C$12,'Indicator validation'!$AE$4:$AE$59,0),0,COUNTIF('Indicator validation'!$AE$4:$AE$59,'4. Outputs'!$C$12),1)</t>
  </si>
  <si>
    <t xml:space="preserve"> </t>
  </si>
  <si>
    <t>Methane</t>
  </si>
  <si>
    <t>Number of entities:</t>
  </si>
  <si>
    <t>Regional entity, National government, Sub-national government</t>
  </si>
  <si>
    <t>List the government entities by name:</t>
  </si>
  <si>
    <t>Number of initiatives:</t>
  </si>
  <si>
    <t>Type of action:</t>
  </si>
  <si>
    <t>Scale:</t>
  </si>
  <si>
    <t>Mitigation actions, targets:</t>
  </si>
  <si>
    <t>Private equity</t>
  </si>
  <si>
    <t>Implemented</t>
  </si>
  <si>
    <t>Head of State</t>
  </si>
  <si>
    <t>National</t>
  </si>
  <si>
    <t>Tropospheric ozone</t>
  </si>
  <si>
    <t>Number of laws, regulations, or other policy mechanisms with SLCP targets or mitigation measures formally adopted, endorsed, and/or implemented</t>
  </si>
  <si>
    <t>Number of instruments:</t>
  </si>
  <si>
    <t>Law, Regulation, By-law, Standard</t>
  </si>
  <si>
    <t>List the SLCP-relevant details included in the regulation, including the sectors, pollutants, mitigation actions or targets mentioned:</t>
  </si>
  <si>
    <t>Amount:</t>
  </si>
  <si>
    <t>SLCP mitigation actions and/or targets included:</t>
  </si>
  <si>
    <t>Action plan</t>
  </si>
  <si>
    <t>Leader of organisation</t>
  </si>
  <si>
    <t>Sub-national</t>
  </si>
  <si>
    <t>Outcome first list</t>
  </si>
  <si>
    <t>OFFSET('Indicator validation'!$W$3,MATCH('5. Outcomes'!$C$11,'Indicator validation'!$V$4:$V$59,0),0,COUNTIF('Indicator validation'!$V$4:$V$59,'5. Outcomes'!$C$11),1)</t>
  </si>
  <si>
    <t>All SLCPs</t>
  </si>
  <si>
    <t>Number of mentions of SLCPs or the CCAC by a Minister or equivalent</t>
  </si>
  <si>
    <t>Number of mentions:</t>
  </si>
  <si>
    <t xml:space="preserve">Provide the name of the Minister, date of mention, and link to more details where possible: </t>
  </si>
  <si>
    <t>Number of events hosted:</t>
  </si>
  <si>
    <t>Size of event:</t>
  </si>
  <si>
    <t>Link to the event details:</t>
  </si>
  <si>
    <t>Development plan</t>
  </si>
  <si>
    <t>Businesses</t>
  </si>
  <si>
    <t>Mayor</t>
  </si>
  <si>
    <t>Regional/International</t>
  </si>
  <si>
    <t>Outcome second list</t>
  </si>
  <si>
    <t>OFFSET('Indicator validation'!$Z$3,MATCH('5. Outcomes'!$C$11,'Indicator validation'!$Y$4:$Y$59,0),0,COUNTIF('Indicator validation'!$Y$4:$Y$59,'5. Outcomes'!$C$11),1)</t>
  </si>
  <si>
    <t>Number of NDCs that include SLCPs</t>
  </si>
  <si>
    <t>Number of NDCs:</t>
  </si>
  <si>
    <t>CCAC involvement:</t>
  </si>
  <si>
    <t>CCAC-funded, CCAC partner, Non-partner</t>
  </si>
  <si>
    <t>List the SLCP-relevant details included in the NDC, including the sectors, pollutants, mitigation actions or targets mentioned:</t>
  </si>
  <si>
    <t>Briefly describe what was produced and how this information will be used by the beneficiary:</t>
  </si>
  <si>
    <t>Long-term strategy</t>
  </si>
  <si>
    <t>National governments</t>
  </si>
  <si>
    <t>Minister or equivalent</t>
  </si>
  <si>
    <t>Number of news outlets that have covered CCAC-funded activities</t>
  </si>
  <si>
    <t>Number of articles:</t>
  </si>
  <si>
    <t>Reach:</t>
  </si>
  <si>
    <t xml:space="preserve">Regional, National, Local </t>
  </si>
  <si>
    <t>Name of media outlets and links to overage:</t>
  </si>
  <si>
    <t>Number of resources produced:</t>
  </si>
  <si>
    <t xml:space="preserve">Type of resource: </t>
  </si>
  <si>
    <t>Briefly descbribe how the resource is being used by the intended audience:</t>
  </si>
  <si>
    <t>National budget</t>
  </si>
  <si>
    <t>NGO or IGO</t>
  </si>
  <si>
    <t>Binding</t>
  </si>
  <si>
    <t>Number of non-government entities with a demonstrated improved capacity for SLCP action</t>
  </si>
  <si>
    <t>Number of government entities:</t>
  </si>
  <si>
    <t>NGO, IGO, Company, Independent/self-employed</t>
  </si>
  <si>
    <t>Number of monitoring, reporting, and verification (MRV) systems developed or updated that include SLCPs</t>
  </si>
  <si>
    <t>Quantity:</t>
  </si>
  <si>
    <t>List the SLCP-relevant details covered, including the sectors and  pollutants:</t>
  </si>
  <si>
    <t>Number of tools, equipment, or technologies installed or tested</t>
  </si>
  <si>
    <t xml:space="preserve">Type of recipient: </t>
  </si>
  <si>
    <t>Briefly descbribe the tool or technology and its intended use:</t>
  </si>
  <si>
    <t>Policy</t>
  </si>
  <si>
    <t>Subnational governments</t>
  </si>
  <si>
    <t>Voluntary</t>
  </si>
  <si>
    <t>Number of SLCP mitigation tools, technologies, or practices adopted</t>
  </si>
  <si>
    <t>Number of changes:</t>
  </si>
  <si>
    <t>Level of change:</t>
  </si>
  <si>
    <t>Individual or household, Entity or institution, Industry</t>
  </si>
  <si>
    <t>Describe the practice or technology:</t>
  </si>
  <si>
    <t>Number of training sessions, workshops delivered</t>
  </si>
  <si>
    <t>Person hours of training (# participants x # of hours of training):</t>
  </si>
  <si>
    <t>Type of training:</t>
  </si>
  <si>
    <t xml:space="preserve">Type of trainees: </t>
  </si>
  <si>
    <t>Number of male and female trainees:</t>
  </si>
  <si>
    <t>Recovery plan or stimulus package</t>
  </si>
  <si>
    <t>By-law</t>
  </si>
  <si>
    <t>Co-funding, In-kind contribution</t>
  </si>
  <si>
    <t>Bilateral agreement</t>
  </si>
  <si>
    <t xml:space="preserve">Head of State, Minister or equivalent, Mayor, Leader of organisation </t>
  </si>
  <si>
    <t>Legally-binding decision or treaty</t>
  </si>
  <si>
    <t>Law</t>
  </si>
  <si>
    <t>Binding, Voluntary</t>
  </si>
  <si>
    <t>Regional/International, National, Sub-national</t>
  </si>
  <si>
    <t>Memorandum of Understanding (MoU)</t>
  </si>
  <si>
    <t>For-profit organisation</t>
  </si>
  <si>
    <t>Policy, Action plan, National budget, Long-term strategy, Recovery plan or stimulus package, Development plan, Law, Regulation, By-law, Standard</t>
  </si>
  <si>
    <t>Multilateral agreement</t>
  </si>
  <si>
    <t>Government</t>
  </si>
  <si>
    <t>Small (&lt;50), Medium (50-100), Large (&gt;100)</t>
  </si>
  <si>
    <t>Voluntary international framework</t>
  </si>
  <si>
    <t>Non-profit organisation</t>
  </si>
  <si>
    <t>Assessment, Benefits calculation, Inventory, Projection</t>
  </si>
  <si>
    <t>National government</t>
  </si>
  <si>
    <t>Self-employed</t>
  </si>
  <si>
    <t>Awareness material, Best practice, Case study or report, Guideline or tool, Knowledge platform, Scientific research, Training material</t>
  </si>
  <si>
    <t>Regional entity</t>
  </si>
  <si>
    <t>Regulation</t>
  </si>
  <si>
    <t>Sub-national government</t>
  </si>
  <si>
    <t>Standard</t>
  </si>
  <si>
    <t>General awarenesss, Policy or planning, Technical skills or practices</t>
  </si>
  <si>
    <t>For-profit organisation, Government, Non-profit organisation, Self-employed</t>
  </si>
  <si>
    <t>Large (&gt;100)</t>
  </si>
  <si>
    <t>Medium (50-100)</t>
  </si>
  <si>
    <t>Small (&lt;50)</t>
  </si>
  <si>
    <t>Assessment</t>
  </si>
  <si>
    <t>Benefits calculation</t>
  </si>
  <si>
    <t>Inventory</t>
  </si>
  <si>
    <t>CCAC partner</t>
  </si>
  <si>
    <t>Projection</t>
  </si>
  <si>
    <t>CCAC-funded</t>
  </si>
  <si>
    <t>Awareness material</t>
  </si>
  <si>
    <t>Non-partner</t>
  </si>
  <si>
    <t>Best practice</t>
  </si>
  <si>
    <t>Local</t>
  </si>
  <si>
    <t>Case study or report</t>
  </si>
  <si>
    <t>OFFSET(Indicators!$P$1,MATCH('2. Results'!$D$10,Indicators!$O$2:$O$67,0),0,COUNTIF(Indicators!$O$2:$O$67,'2. Results'!$D$10),1)</t>
  </si>
  <si>
    <t>OFFSET(Indicators!$S$1,MATCH('2. Results'!$D$10,Indicators!$R$2:$R$40,0),0,COUNTIF(Indicators!$R$2:$R$40,'2. Results'!$D$10),1)</t>
  </si>
  <si>
    <t>Guideline or tool</t>
  </si>
  <si>
    <t>Regional</t>
  </si>
  <si>
    <t>Knowledge platform</t>
  </si>
  <si>
    <t>Company</t>
  </si>
  <si>
    <t>Scientific research</t>
  </si>
  <si>
    <t>IGO</t>
  </si>
  <si>
    <t>Training material</t>
  </si>
  <si>
    <t>Independent/self-employed</t>
  </si>
  <si>
    <t>Entity or institution</t>
  </si>
  <si>
    <t>NGO</t>
  </si>
  <si>
    <t>Individual or household</t>
  </si>
  <si>
    <t>Industry</t>
  </si>
  <si>
    <t>General awarenesss</t>
  </si>
  <si>
    <t>Policy or planning</t>
  </si>
  <si>
    <t>Technical skills or practices</t>
  </si>
  <si>
    <t>Project status</t>
  </si>
  <si>
    <t>Activity status</t>
  </si>
  <si>
    <t>Output status</t>
  </si>
  <si>
    <t>Objective status</t>
  </si>
  <si>
    <t>UNEP expenditure</t>
  </si>
  <si>
    <t>Type of expenditure</t>
  </si>
  <si>
    <t>Activity category</t>
  </si>
  <si>
    <t>Means of verification</t>
  </si>
  <si>
    <t>Reporting periods</t>
  </si>
  <si>
    <t>CCAC objective</t>
  </si>
  <si>
    <t>Sectors</t>
  </si>
  <si>
    <t>Regions</t>
  </si>
  <si>
    <t>Pollutants addressed</t>
  </si>
  <si>
    <t>Resource type</t>
  </si>
  <si>
    <t>Regional scope</t>
  </si>
  <si>
    <t>Achieved</t>
  </si>
  <si>
    <t>Consultants</t>
  </si>
  <si>
    <t>Drive an ambitious agenda</t>
  </si>
  <si>
    <t>Agriculture</t>
  </si>
  <si>
    <t>Africa</t>
  </si>
  <si>
    <t>Awareness materials</t>
  </si>
  <si>
    <t>Global</t>
  </si>
  <si>
    <t>Not yet achieved</t>
  </si>
  <si>
    <t>Operating costs</t>
  </si>
  <si>
    <t>Funding proposal</t>
  </si>
  <si>
    <t>Support national action</t>
  </si>
  <si>
    <t>Assessments</t>
  </si>
  <si>
    <t>Asia and the Pacific</t>
  </si>
  <si>
    <t>Black carbon and co-pollutants</t>
  </si>
  <si>
    <t>Event documents</t>
  </si>
  <si>
    <t xml:space="preserve">Regional  </t>
  </si>
  <si>
    <t>Personnel</t>
  </si>
  <si>
    <t>Support transformative actions</t>
  </si>
  <si>
    <t>Bricks</t>
  </si>
  <si>
    <t>Europe</t>
  </si>
  <si>
    <t>Hydrofluorocarbons (HFCs)</t>
  </si>
  <si>
    <t>Guidelines &amp; tools</t>
  </si>
  <si>
    <t>Travel &amp; workshops</t>
  </si>
  <si>
    <t>Advance policy-relevant research and analysis</t>
  </si>
  <si>
    <t>Cooling</t>
  </si>
  <si>
    <t>Knowledge platforms</t>
  </si>
  <si>
    <t xml:space="preserve">Supplies Commodities and Materials </t>
  </si>
  <si>
    <t>Project management</t>
  </si>
  <si>
    <t>Participant list with gender breakdown</t>
  </si>
  <si>
    <t>Health</t>
  </si>
  <si>
    <t>Latin America and the Caribbean</t>
  </si>
  <si>
    <t>Official statements</t>
  </si>
  <si>
    <t>Research, data collection, and/or writing</t>
  </si>
  <si>
    <t>Household energy</t>
  </si>
  <si>
    <t>North America</t>
  </si>
  <si>
    <t>Online training &amp; related materials</t>
  </si>
  <si>
    <t>Policy paper</t>
  </si>
  <si>
    <t>National planning</t>
  </si>
  <si>
    <t>West Asia</t>
  </si>
  <si>
    <t>Policies, plans &amp; regulations</t>
  </si>
  <si>
    <t>Oil &amp; gas</t>
  </si>
  <si>
    <t>Reports, case studies &amp; assessments</t>
  </si>
  <si>
    <t>Publication</t>
  </si>
  <si>
    <t>Vehicles</t>
  </si>
  <si>
    <t>Scientific publications</t>
  </si>
  <si>
    <t>Enable multiple choice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</si>
</sst>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6" formatCode="&quot;$&quot;#,##0_);[Red]\(&quot;$&quot;#,##0\)"/>
    <numFmt numFmtId="44" formatCode="_(&quot;$&quot;* #,##0.00_);_(&quot;$&quot;* \(#,##0.00\);_(&quot;$&quot;* &quot;-&quot;??_);_(@_)"/>
    <numFmt numFmtId="43" formatCode="_(* #,##0.00_);_(* \(#,##0.00\);_(* &quot;-&quot;??_);_(@_)"/>
    <numFmt numFmtId="164" formatCode="mmmm\ yyyy"/>
    <numFmt numFmtId="165" formatCode="&quot;$&quot;#,##0"/>
    <numFmt numFmtId="166" formatCode="0.0%"/>
    <numFmt numFmtId="167" formatCode="dd\-mmm\-yyyy"/>
    <numFmt numFmtId="168" formatCode="[$-409]d\-mmm\-yy;@"/>
    <numFmt numFmtId="169" formatCode="dd\ mmm\ yyyy"/>
    <numFmt numFmtId="170" formatCode="mmm\ d\,\ yy"/>
    <numFmt numFmtId="171" formatCode="mmm\ d\,\ yyyy"/>
    <numFmt numFmtId="172" formatCode="d\ mmm\ yy"/>
    <numFmt numFmtId="173" formatCode="&quot;$&quot;#,##0.00"/>
  </numFmts>
  <fonts count="48"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Roboto"/>
    </font>
    <font>
      <b/>
      <sz val="11"/>
      <color theme="1"/>
      <name val="Roboto"/>
    </font>
    <font>
      <b/>
      <sz val="24"/>
      <color theme="1"/>
      <name val="Roboto"/>
    </font>
    <font>
      <u/>
      <sz val="10"/>
      <color rgb="FF0000FF"/>
      <name val="Roboto"/>
    </font>
    <font>
      <sz val="24"/>
      <color theme="1"/>
      <name val="Roboto"/>
    </font>
    <font>
      <sz val="10"/>
      <color theme="1"/>
      <name val="Roboto"/>
    </font>
    <font>
      <b/>
      <sz val="10"/>
      <color theme="1"/>
      <name val="Roboto"/>
    </font>
    <font>
      <b/>
      <sz val="9"/>
      <color theme="1"/>
      <name val="Roboto"/>
    </font>
    <font>
      <sz val="9"/>
      <color theme="1"/>
      <name val="Roboto"/>
    </font>
    <font>
      <sz val="9"/>
      <color theme="0" tint="-0.499984740745262"/>
      <name val="Roboto"/>
    </font>
    <font>
      <sz val="10"/>
      <name val="Roboto"/>
    </font>
    <font>
      <b/>
      <sz val="12"/>
      <color theme="1"/>
      <name val="Roboto"/>
    </font>
    <font>
      <b/>
      <sz val="10"/>
      <color rgb="FF000000"/>
      <name val="Roboto"/>
    </font>
    <font>
      <i/>
      <sz val="10"/>
      <color rgb="FF000000"/>
      <name val="Roboto"/>
    </font>
    <font>
      <sz val="18"/>
      <color theme="1"/>
      <name val="Roboto"/>
    </font>
    <font>
      <b/>
      <sz val="22"/>
      <color theme="1"/>
      <name val="Roboto"/>
    </font>
    <font>
      <sz val="8"/>
      <name val="Calibri"/>
      <family val="2"/>
      <scheme val="minor"/>
    </font>
    <font>
      <sz val="10"/>
      <color rgb="FF00B050"/>
      <name val="Roboto"/>
    </font>
    <font>
      <b/>
      <sz val="16"/>
      <color theme="0"/>
      <name val="Roboto"/>
    </font>
    <font>
      <sz val="11"/>
      <color theme="0"/>
      <name val="Calibri"/>
      <family val="2"/>
      <scheme val="minor"/>
    </font>
    <font>
      <sz val="11"/>
      <color indexed="8"/>
      <name val="Calibri"/>
      <family val="2"/>
    </font>
    <font>
      <sz val="11"/>
      <color theme="0"/>
      <name val="Calibri"/>
      <family val="2"/>
    </font>
    <font>
      <b/>
      <sz val="18"/>
      <color theme="1"/>
      <name val="Roboto"/>
    </font>
    <font>
      <b/>
      <sz val="9"/>
      <color theme="0"/>
      <name val="Roboto"/>
    </font>
    <font>
      <b/>
      <sz val="9"/>
      <name val="Roboto"/>
    </font>
    <font>
      <b/>
      <sz val="9"/>
      <color theme="0" tint="-0.34998626667073579"/>
      <name val="Roboto"/>
    </font>
    <font>
      <i/>
      <sz val="9"/>
      <color theme="0" tint="-0.499984740745262"/>
      <name val="Roboto"/>
    </font>
    <font>
      <b/>
      <sz val="9"/>
      <color rgb="FF00B050"/>
      <name val="Roboto"/>
    </font>
    <font>
      <sz val="10"/>
      <color theme="1"/>
      <name val="Calibri"/>
      <family val="2"/>
      <scheme val="minor"/>
    </font>
    <font>
      <u/>
      <sz val="8"/>
      <color rgb="FF0000FF"/>
      <name val="Roboto"/>
    </font>
    <font>
      <sz val="9"/>
      <name val="Roboto"/>
    </font>
    <font>
      <sz val="9"/>
      <color rgb="FF4270C2"/>
      <name val="Roboto"/>
    </font>
    <font>
      <u/>
      <sz val="10"/>
      <color rgb="FF3129D1"/>
      <name val="Roboto"/>
    </font>
    <font>
      <u/>
      <sz val="11"/>
      <color theme="10"/>
      <name val="Calibri"/>
      <family val="2"/>
      <scheme val="minor"/>
    </font>
    <font>
      <sz val="9"/>
      <color theme="0"/>
      <name val="Roboto"/>
    </font>
    <font>
      <sz val="9"/>
      <color rgb="FF00B050"/>
      <name val="Roboto"/>
    </font>
    <font>
      <sz val="18"/>
      <color rgb="FFFF0000"/>
      <name val="Roboto"/>
    </font>
    <font>
      <b/>
      <sz val="9"/>
      <color theme="1"/>
      <name val="Wingdings"/>
      <charset val="2"/>
    </font>
    <font>
      <b/>
      <u/>
      <sz val="11"/>
      <color theme="10"/>
      <name val="Calibri"/>
      <family val="2"/>
      <scheme val="minor"/>
    </font>
    <font>
      <sz val="9"/>
      <color theme="4" tint="0.39997558519241921"/>
      <name val="Roboto"/>
    </font>
    <font>
      <sz val="10"/>
      <color rgb="FF000000"/>
      <name val="Roboto"/>
    </font>
    <font>
      <sz val="9"/>
      <color rgb="FF000000"/>
      <name val="Roboto"/>
    </font>
    <font>
      <sz val="9"/>
      <color rgb="FF242424"/>
      <name val="Consolas"/>
      <family val="3"/>
    </font>
    <font>
      <b/>
      <sz val="9"/>
      <color rgb="FF000000"/>
      <name val="Roboto"/>
    </font>
    <font>
      <sz val="9"/>
      <color theme="2"/>
      <name val="Roboto"/>
    </font>
  </fonts>
  <fills count="33">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D630E8"/>
        <bgColor indexed="64"/>
      </patternFill>
    </fill>
    <fill>
      <patternFill patternType="solid">
        <fgColor rgb="FFE371EF"/>
        <bgColor indexed="64"/>
      </patternFill>
    </fill>
    <fill>
      <patternFill patternType="solid">
        <fgColor rgb="FFEEB500"/>
        <bgColor indexed="64"/>
      </patternFill>
    </fill>
    <fill>
      <patternFill patternType="solid">
        <fgColor rgb="FFFFCC29"/>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rgb="FF68A042"/>
        <bgColor indexed="64"/>
      </patternFill>
    </fill>
    <fill>
      <patternFill patternType="solid">
        <fgColor theme="4" tint="-0.249977111117893"/>
        <bgColor indexed="64"/>
      </patternFill>
    </fill>
    <fill>
      <patternFill patternType="solid">
        <fgColor rgb="FF4270C2"/>
        <bgColor indexed="64"/>
      </patternFill>
    </fill>
    <fill>
      <patternFill patternType="solid">
        <fgColor rgb="FFFF3737"/>
        <bgColor indexed="64"/>
      </patternFill>
    </fill>
    <fill>
      <patternFill patternType="solid">
        <fgColor rgb="FFFF5757"/>
        <bgColor indexed="64"/>
      </patternFill>
    </fill>
    <fill>
      <patternFill patternType="solid">
        <fgColor theme="7"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6565"/>
        <bgColor indexed="64"/>
      </patternFill>
    </fill>
    <fill>
      <patternFill patternType="solid">
        <fgColor rgb="FF00B050"/>
        <bgColor indexed="64"/>
      </patternFill>
    </fill>
    <fill>
      <patternFill patternType="solid">
        <fgColor theme="4" tint="0.39997558519241921"/>
        <bgColor indexed="64"/>
      </patternFill>
    </fill>
    <fill>
      <patternFill patternType="solid">
        <fgColor rgb="FF2B509A"/>
        <bgColor indexed="64"/>
      </patternFill>
    </fill>
    <fill>
      <patternFill patternType="solid">
        <fgColor theme="0" tint="-0.249977111117893"/>
        <bgColor rgb="FFA5A5A5"/>
      </patternFill>
    </fill>
    <fill>
      <patternFill patternType="solid">
        <fgColor rgb="FF84A2D8"/>
        <bgColor indexed="64"/>
      </patternFill>
    </fill>
    <fill>
      <patternFill patternType="solid">
        <fgColor theme="6" tint="0.59999389629810485"/>
        <bgColor indexed="64"/>
      </patternFill>
    </fill>
    <fill>
      <patternFill patternType="solid">
        <fgColor theme="0" tint="-0.14999847407452621"/>
        <bgColor rgb="FFA5A5A5"/>
      </patternFill>
    </fill>
    <fill>
      <patternFill patternType="solid">
        <fgColor theme="6" tint="0.79998168889431442"/>
        <bgColor indexed="64"/>
      </patternFill>
    </fill>
    <fill>
      <patternFill patternType="solid">
        <fgColor theme="1" tint="0.499984740745262"/>
        <bgColor indexed="64"/>
      </patternFill>
    </fill>
    <fill>
      <patternFill patternType="solid">
        <fgColor rgb="FFF2F2F2"/>
        <bgColor rgb="FF000000"/>
      </patternFill>
    </fill>
    <fill>
      <patternFill patternType="solid">
        <fgColor rgb="FFBFBFBF"/>
        <bgColor rgb="FF000000"/>
      </patternFill>
    </fill>
    <fill>
      <patternFill patternType="solid">
        <fgColor rgb="FFD9D9D9"/>
        <bgColor rgb="FF000000"/>
      </patternFill>
    </fill>
  </fills>
  <borders count="37">
    <border>
      <left/>
      <right/>
      <top/>
      <bottom/>
      <diagonal/>
    </border>
    <border>
      <left style="thin">
        <color theme="4"/>
      </left>
      <right style="thin">
        <color theme="4"/>
      </right>
      <top style="thin">
        <color theme="4"/>
      </top>
      <bottom/>
      <diagonal/>
    </border>
    <border>
      <left/>
      <right/>
      <top style="thin">
        <color theme="0" tint="-0.499984740745262"/>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right/>
      <top/>
      <bottom style="thin">
        <color theme="0"/>
      </bottom>
      <diagonal/>
    </border>
    <border>
      <left style="medium">
        <color theme="0"/>
      </left>
      <right style="medium">
        <color theme="0"/>
      </right>
      <top style="medium">
        <color theme="0"/>
      </top>
      <bottom style="medium">
        <color theme="0"/>
      </bottom>
      <diagonal/>
    </border>
    <border>
      <left style="thin">
        <color theme="0"/>
      </left>
      <right style="thin">
        <color theme="0"/>
      </right>
      <top/>
      <bottom style="thin">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theme="0"/>
      </left>
      <right style="medium">
        <color theme="0"/>
      </right>
      <top/>
      <bottom style="medium">
        <color theme="0"/>
      </bottom>
      <diagonal/>
    </border>
    <border>
      <left style="medium">
        <color theme="0"/>
      </left>
      <right/>
      <top/>
      <bottom/>
      <diagonal/>
    </border>
    <border>
      <left style="thin">
        <color theme="0"/>
      </left>
      <right/>
      <top style="thin">
        <color theme="0"/>
      </top>
      <bottom style="thin">
        <color theme="0"/>
      </bottom>
      <diagonal/>
    </border>
    <border>
      <left/>
      <right style="thin">
        <color theme="4"/>
      </right>
      <top style="thin">
        <color theme="4"/>
      </top>
      <bottom/>
      <diagonal/>
    </border>
    <border>
      <left style="medium">
        <color theme="0"/>
      </left>
      <right/>
      <top/>
      <bottom style="thin">
        <color theme="0" tint="-0.499984740745262"/>
      </bottom>
      <diagonal/>
    </border>
    <border>
      <left style="medium">
        <color theme="0"/>
      </left>
      <right/>
      <top style="thin">
        <color theme="0" tint="-0.499984740745262"/>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top/>
      <bottom style="thin">
        <color theme="0"/>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7"/>
      </left>
      <right style="thin">
        <color theme="7"/>
      </right>
      <top style="thin">
        <color theme="7"/>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style="thin">
        <color theme="0"/>
      </right>
      <top/>
      <bottom style="thin">
        <color theme="0"/>
      </bottom>
      <diagonal/>
    </border>
    <border>
      <left/>
      <right style="thin">
        <color theme="0"/>
      </right>
      <top style="thin">
        <color theme="0"/>
      </top>
      <bottom style="thin">
        <color theme="0"/>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indexed="64"/>
      </bottom>
      <diagonal/>
    </border>
    <border>
      <left/>
      <right/>
      <top style="medium">
        <color theme="0"/>
      </top>
      <bottom style="medium">
        <color theme="0"/>
      </bottom>
      <diagonal/>
    </border>
    <border>
      <left style="medium">
        <color theme="0"/>
      </left>
      <right style="medium">
        <color theme="0"/>
      </right>
      <top style="medium">
        <color theme="0"/>
      </top>
      <bottom/>
      <diagonal/>
    </border>
    <border>
      <left style="thin">
        <color rgb="FF000000"/>
      </left>
      <right style="thin">
        <color rgb="FF000000"/>
      </right>
      <top/>
      <bottom/>
      <diagonal/>
    </border>
  </borders>
  <cellStyleXfs count="5">
    <xf numFmtId="0" fontId="0" fillId="0" borderId="0"/>
    <xf numFmtId="44" fontId="2" fillId="0" borderId="0" applyFont="0" applyFill="0" applyBorder="0" applyAlignment="0" applyProtection="0"/>
    <xf numFmtId="43" fontId="2" fillId="0" borderId="0" applyFont="0" applyFill="0" applyBorder="0" applyAlignment="0" applyProtection="0"/>
    <xf numFmtId="0" fontId="36" fillId="0" borderId="0" applyNumberFormat="0" applyFill="0" applyBorder="0" applyAlignment="0" applyProtection="0"/>
    <xf numFmtId="9" fontId="2" fillId="0" borderId="0" applyFont="0" applyFill="0" applyBorder="0" applyAlignment="0" applyProtection="0"/>
  </cellStyleXfs>
  <cellXfs count="481">
    <xf numFmtId="0" fontId="0" fillId="0" borderId="0" xfId="0"/>
    <xf numFmtId="0" fontId="0" fillId="0" borderId="0" xfId="0" applyAlignment="1">
      <alignment wrapText="1"/>
    </xf>
    <xf numFmtId="0" fontId="1" fillId="0" borderId="0" xfId="0" applyFont="1"/>
    <xf numFmtId="17" fontId="0" fillId="0" borderId="0" xfId="0" applyNumberFormat="1"/>
    <xf numFmtId="0" fontId="0" fillId="0" borderId="0" xfId="0" applyAlignment="1">
      <alignment horizontal="left" vertical="top" wrapText="1"/>
    </xf>
    <xf numFmtId="0" fontId="0" fillId="0" borderId="1" xfId="0" applyBorder="1"/>
    <xf numFmtId="0" fontId="0" fillId="0" borderId="0" xfId="0" applyAlignment="1">
      <alignment horizontal="left" wrapText="1"/>
    </xf>
    <xf numFmtId="0" fontId="0" fillId="0" borderId="0" xfId="0" quotePrefix="1" applyAlignment="1">
      <alignment horizontal="left" vertical="top" wrapText="1"/>
    </xf>
    <xf numFmtId="0" fontId="0" fillId="0" borderId="16" xfId="0" applyBorder="1" applyAlignment="1">
      <alignment horizontal="left" vertical="top" wrapText="1"/>
    </xf>
    <xf numFmtId="0" fontId="0" fillId="18" borderId="0" xfId="0" applyFill="1"/>
    <xf numFmtId="0" fontId="3" fillId="0" borderId="0" xfId="0" applyFont="1" applyAlignment="1">
      <alignment horizontal="left" vertical="top" wrapText="1"/>
    </xf>
    <xf numFmtId="0" fontId="3" fillId="0" borderId="0" xfId="0" applyFont="1"/>
    <xf numFmtId="0" fontId="7"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horizontal="left" vertical="top"/>
    </xf>
    <xf numFmtId="0" fontId="3" fillId="0" borderId="0" xfId="0" applyFont="1" applyAlignment="1">
      <alignment wrapText="1"/>
    </xf>
    <xf numFmtId="0" fontId="8" fillId="0" borderId="0" xfId="0" applyFont="1"/>
    <xf numFmtId="0" fontId="8" fillId="0" borderId="0" xfId="0" applyFont="1" applyAlignment="1">
      <alignment wrapText="1"/>
    </xf>
    <xf numFmtId="0" fontId="14" fillId="0" borderId="0" xfId="0" applyFont="1"/>
    <xf numFmtId="0" fontId="8" fillId="0" borderId="0" xfId="0" applyFont="1" applyAlignment="1">
      <alignment vertical="center" wrapText="1"/>
    </xf>
    <xf numFmtId="0" fontId="8" fillId="0" borderId="0" xfId="0" applyFont="1" applyAlignment="1">
      <alignment vertical="top"/>
    </xf>
    <xf numFmtId="0" fontId="3" fillId="0" borderId="0" xfId="0" applyFont="1" applyAlignment="1">
      <alignment horizontal="left" wrapText="1"/>
    </xf>
    <xf numFmtId="0" fontId="3" fillId="0" borderId="0" xfId="0" applyFont="1" applyAlignment="1">
      <alignment horizontal="left"/>
    </xf>
    <xf numFmtId="0" fontId="7" fillId="0" borderId="0" xfId="0" applyFont="1" applyAlignment="1">
      <alignment vertical="center"/>
    </xf>
    <xf numFmtId="0" fontId="8" fillId="0" borderId="6" xfId="0" applyFont="1" applyBorder="1" applyAlignment="1">
      <alignment horizontal="left" vertical="top"/>
    </xf>
    <xf numFmtId="0" fontId="8" fillId="0" borderId="6" xfId="0" applyFont="1" applyBorder="1"/>
    <xf numFmtId="0" fontId="8" fillId="19" borderId="0" xfId="0" applyFont="1" applyFill="1"/>
    <xf numFmtId="0" fontId="8" fillId="19" borderId="0" xfId="0" applyFont="1" applyFill="1" applyAlignment="1">
      <alignment horizontal="left" vertical="top"/>
    </xf>
    <xf numFmtId="0" fontId="9" fillId="0" borderId="0" xfId="0" applyFont="1" applyAlignment="1">
      <alignment horizontal="left" wrapText="1"/>
    </xf>
    <xf numFmtId="0" fontId="8" fillId="0" borderId="0" xfId="0" applyFont="1" applyAlignment="1">
      <alignment horizontal="left" wrapText="1"/>
    </xf>
    <xf numFmtId="167" fontId="3" fillId="0" borderId="0" xfId="0" applyNumberFormat="1" applyFont="1" applyAlignment="1">
      <alignment horizontal="left" vertical="top"/>
    </xf>
    <xf numFmtId="167" fontId="6" fillId="0" borderId="0" xfId="0" applyNumberFormat="1" applyFont="1" applyAlignment="1">
      <alignment horizontal="center" vertical="top" wrapText="1"/>
    </xf>
    <xf numFmtId="0" fontId="0" fillId="0" borderId="0" xfId="0" pivotButton="1"/>
    <xf numFmtId="0" fontId="3" fillId="0" borderId="0" xfId="0" applyFont="1" applyAlignment="1">
      <alignment horizontal="center" vertical="top" wrapText="1"/>
    </xf>
    <xf numFmtId="168" fontId="3" fillId="0" borderId="0" xfId="0" applyNumberFormat="1" applyFont="1" applyAlignment="1">
      <alignment horizontal="left" vertical="top" wrapText="1"/>
    </xf>
    <xf numFmtId="168" fontId="7" fillId="0" borderId="0" xfId="0" applyNumberFormat="1" applyFont="1" applyAlignment="1">
      <alignment horizontal="left" vertical="top" wrapText="1"/>
    </xf>
    <xf numFmtId="0" fontId="8" fillId="0" borderId="8" xfId="0" applyFont="1" applyBorder="1" applyAlignment="1">
      <alignment horizontal="left" vertical="top"/>
    </xf>
    <xf numFmtId="0" fontId="8" fillId="0" borderId="8" xfId="0" applyFont="1" applyBorder="1"/>
    <xf numFmtId="0" fontId="0" fillId="0" borderId="23" xfId="0" applyBorder="1" applyAlignment="1">
      <alignment horizontal="left" vertical="top" wrapText="1"/>
    </xf>
    <xf numFmtId="0" fontId="0" fillId="0" borderId="0" xfId="0" applyAlignment="1">
      <alignment vertical="top" wrapText="1"/>
    </xf>
    <xf numFmtId="0" fontId="1" fillId="17" borderId="0" xfId="0" applyFont="1" applyFill="1"/>
    <xf numFmtId="0" fontId="1" fillId="21" borderId="0" xfId="0" applyFont="1" applyFill="1"/>
    <xf numFmtId="0" fontId="1" fillId="22" borderId="0" xfId="0" applyFont="1" applyFill="1"/>
    <xf numFmtId="0" fontId="0" fillId="22" borderId="0" xfId="0" applyFill="1" applyAlignment="1">
      <alignment horizontal="left" wrapText="1"/>
    </xf>
    <xf numFmtId="0" fontId="4" fillId="0" borderId="0" xfId="0" applyFont="1" applyAlignment="1" applyProtection="1">
      <alignment vertical="top"/>
      <protection hidden="1"/>
    </xf>
    <xf numFmtId="0" fontId="8" fillId="0" borderId="0" xfId="0" applyFont="1" applyAlignment="1" applyProtection="1">
      <alignment vertical="top" wrapText="1"/>
      <protection hidden="1"/>
    </xf>
    <xf numFmtId="0" fontId="20" fillId="19" borderId="0" xfId="0" applyFont="1" applyFill="1" applyAlignment="1">
      <alignment wrapText="1"/>
    </xf>
    <xf numFmtId="0" fontId="8" fillId="0" borderId="3" xfId="0" applyFont="1" applyBorder="1" applyAlignment="1" applyProtection="1">
      <alignment horizontal="center" vertical="center" wrapText="1"/>
      <protection hidden="1"/>
    </xf>
    <xf numFmtId="44" fontId="8" fillId="0" borderId="3" xfId="2" applyNumberFormat="1" applyFont="1" applyBorder="1" applyAlignment="1">
      <alignment vertical="center" wrapText="1"/>
    </xf>
    <xf numFmtId="0" fontId="3" fillId="0" borderId="0" xfId="0" quotePrefix="1" applyFont="1"/>
    <xf numFmtId="0" fontId="9" fillId="4" borderId="3" xfId="0" applyFont="1" applyFill="1" applyBorder="1" applyAlignment="1">
      <alignment horizontal="left" vertical="center" wrapText="1"/>
    </xf>
    <xf numFmtId="0" fontId="24" fillId="0" borderId="0" xfId="0" applyFont="1" applyAlignment="1">
      <alignment wrapText="1"/>
    </xf>
    <xf numFmtId="0" fontId="22" fillId="0" borderId="0" xfId="0" applyFont="1" applyAlignment="1">
      <alignment wrapText="1"/>
    </xf>
    <xf numFmtId="0" fontId="8" fillId="4" borderId="3" xfId="0" applyFont="1" applyFill="1" applyBorder="1" applyAlignment="1" applyProtection="1">
      <alignment horizontal="left" vertical="top" wrapText="1"/>
      <protection hidden="1"/>
    </xf>
    <xf numFmtId="0" fontId="3" fillId="0" borderId="0" xfId="0" applyFont="1" applyAlignment="1">
      <alignment horizontal="left" vertical="top"/>
    </xf>
    <xf numFmtId="0" fontId="6" fillId="0" borderId="0" xfId="0" applyFont="1" applyAlignment="1">
      <alignment horizontal="center" vertical="top" wrapText="1"/>
    </xf>
    <xf numFmtId="0" fontId="25" fillId="0" borderId="0" xfId="0" applyFont="1" applyAlignment="1">
      <alignment horizontal="left"/>
    </xf>
    <xf numFmtId="0" fontId="11" fillId="0" borderId="0" xfId="0" applyFont="1"/>
    <xf numFmtId="0" fontId="11" fillId="0" borderId="8" xfId="0" applyFont="1" applyBorder="1" applyAlignment="1">
      <alignment vertical="center"/>
    </xf>
    <xf numFmtId="0" fontId="11" fillId="0" borderId="9" xfId="0" applyFont="1" applyBorder="1" applyAlignment="1">
      <alignment vertical="center"/>
    </xf>
    <xf numFmtId="0" fontId="11" fillId="0" borderId="6" xfId="0" applyFont="1" applyBorder="1" applyAlignment="1">
      <alignment vertical="center"/>
    </xf>
    <xf numFmtId="0" fontId="11" fillId="0" borderId="0" xfId="0" applyFont="1" applyAlignment="1">
      <alignment vertical="top" wrapText="1"/>
    </xf>
    <xf numFmtId="0" fontId="10" fillId="0" borderId="0" xfId="0" applyFont="1" applyAlignment="1" applyProtection="1">
      <alignment vertical="top"/>
      <protection hidden="1"/>
    </xf>
    <xf numFmtId="0" fontId="10" fillId="0" borderId="0" xfId="0" applyFont="1" applyAlignment="1">
      <alignment horizontal="left" vertical="top" wrapText="1"/>
    </xf>
    <xf numFmtId="0" fontId="10" fillId="0" borderId="0" xfId="0" applyFont="1" applyAlignment="1">
      <alignment vertical="top" wrapText="1"/>
    </xf>
    <xf numFmtId="167" fontId="10" fillId="0" borderId="0" xfId="0" applyNumberFormat="1" applyFont="1" applyAlignment="1">
      <alignment vertical="top" wrapText="1"/>
    </xf>
    <xf numFmtId="0" fontId="11" fillId="0" borderId="0" xfId="0" applyFont="1" applyAlignment="1">
      <alignment horizontal="left" vertical="top"/>
    </xf>
    <xf numFmtId="167" fontId="11" fillId="0" borderId="0" xfId="0" applyNumberFormat="1" applyFont="1" applyAlignment="1">
      <alignment horizontal="left" vertical="top"/>
    </xf>
    <xf numFmtId="0" fontId="27" fillId="3" borderId="24" xfId="0" applyFont="1" applyFill="1" applyBorder="1" applyAlignment="1">
      <alignment horizontal="center" vertical="center" wrapText="1"/>
    </xf>
    <xf numFmtId="37" fontId="27" fillId="3" borderId="24" xfId="0" applyNumberFormat="1" applyFont="1" applyFill="1" applyBorder="1" applyAlignment="1">
      <alignment horizontal="center" vertical="center" wrapText="1"/>
    </xf>
    <xf numFmtId="0" fontId="11" fillId="0" borderId="0" xfId="0" applyFont="1" applyAlignment="1">
      <alignment wrapText="1"/>
    </xf>
    <xf numFmtId="0" fontId="11" fillId="0" borderId="0" xfId="0" applyFont="1" applyAlignment="1">
      <alignment horizontal="left" vertical="top" wrapText="1"/>
    </xf>
    <xf numFmtId="0" fontId="25" fillId="0" borderId="0" xfId="0" applyFont="1" applyAlignment="1">
      <alignment horizontal="left" vertical="center"/>
    </xf>
    <xf numFmtId="0" fontId="4" fillId="0" borderId="0" xfId="0" applyFont="1" applyAlignment="1" applyProtection="1">
      <alignment horizontal="left" vertical="top"/>
      <protection hidden="1"/>
    </xf>
    <xf numFmtId="0" fontId="8" fillId="0" borderId="0" xfId="0" applyFont="1" applyAlignment="1" applyProtection="1">
      <alignment horizontal="left" vertical="top"/>
      <protection hidden="1"/>
    </xf>
    <xf numFmtId="0" fontId="8" fillId="0" borderId="13" xfId="0" applyFont="1" applyBorder="1" applyAlignment="1">
      <alignment horizontal="left" vertical="top"/>
    </xf>
    <xf numFmtId="0" fontId="11" fillId="0" borderId="8" xfId="0" applyFont="1" applyBorder="1" applyAlignment="1">
      <alignment horizontal="left" vertical="top"/>
    </xf>
    <xf numFmtId="0" fontId="11" fillId="0" borderId="6" xfId="0" applyFont="1" applyBorder="1" applyAlignment="1">
      <alignment horizontal="left" vertical="top"/>
    </xf>
    <xf numFmtId="0" fontId="11" fillId="0" borderId="3" xfId="0" applyFont="1" applyBorder="1" applyAlignment="1">
      <alignment horizontal="left" vertical="top"/>
    </xf>
    <xf numFmtId="0" fontId="11" fillId="0" borderId="21" xfId="0" applyFont="1" applyBorder="1" applyAlignment="1">
      <alignment horizontal="left" vertical="top"/>
    </xf>
    <xf numFmtId="0" fontId="8" fillId="0" borderId="6" xfId="0" applyFont="1" applyBorder="1" applyAlignment="1">
      <alignment wrapText="1"/>
    </xf>
    <xf numFmtId="0" fontId="11" fillId="0" borderId="0" xfId="0" applyFont="1" applyAlignment="1">
      <alignment vertical="top"/>
    </xf>
    <xf numFmtId="0" fontId="10" fillId="0" borderId="0" xfId="0" applyFont="1" applyAlignment="1" applyProtection="1">
      <alignment horizontal="left" vertical="top"/>
      <protection hidden="1"/>
    </xf>
    <xf numFmtId="0" fontId="30" fillId="0" borderId="0" xfId="0" applyFont="1" applyAlignment="1">
      <alignment horizontal="left" vertical="top" wrapText="1"/>
    </xf>
    <xf numFmtId="0" fontId="11" fillId="0" borderId="0" xfId="0" applyFont="1" applyAlignment="1" applyProtection="1">
      <alignment horizontal="left" vertical="top"/>
      <protection hidden="1"/>
    </xf>
    <xf numFmtId="0" fontId="11" fillId="0" borderId="24" xfId="0" applyFont="1" applyBorder="1" applyAlignment="1">
      <alignment horizontal="left" vertical="top"/>
    </xf>
    <xf numFmtId="0" fontId="11" fillId="0" borderId="8" xfId="0" applyFont="1" applyBorder="1"/>
    <xf numFmtId="0" fontId="11" fillId="0" borderId="6" xfId="0" applyFont="1" applyBorder="1"/>
    <xf numFmtId="0" fontId="31" fillId="0" borderId="0" xfId="0" applyFont="1" applyAlignment="1">
      <alignment horizontal="left" vertical="top" wrapText="1"/>
    </xf>
    <xf numFmtId="0" fontId="9" fillId="0" borderId="5" xfId="0" applyFont="1" applyBorder="1" applyAlignment="1" applyProtection="1">
      <alignment horizontal="left" vertical="top"/>
      <protection hidden="1"/>
    </xf>
    <xf numFmtId="0" fontId="25" fillId="0" borderId="0" xfId="0" applyFont="1" applyAlignment="1">
      <alignment vertical="center"/>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6" xfId="0" applyFont="1" applyBorder="1" applyAlignment="1">
      <alignment horizontal="left" vertical="top" wrapText="1"/>
    </xf>
    <xf numFmtId="1" fontId="11" fillId="0" borderId="6" xfId="0" applyNumberFormat="1" applyFont="1" applyBorder="1" applyAlignment="1">
      <alignment horizontal="left" vertical="top" wrapText="1"/>
    </xf>
    <xf numFmtId="0" fontId="11" fillId="0" borderId="20" xfId="0" applyFont="1" applyBorder="1"/>
    <xf numFmtId="0" fontId="11" fillId="0" borderId="7" xfId="0" applyFont="1" applyBorder="1"/>
    <xf numFmtId="0" fontId="11" fillId="0" borderId="15" xfId="0" applyFont="1" applyBorder="1"/>
    <xf numFmtId="0" fontId="11" fillId="0" borderId="4" xfId="0" applyFont="1" applyBorder="1"/>
    <xf numFmtId="0" fontId="10" fillId="0" borderId="5" xfId="0" applyFont="1" applyBorder="1" applyAlignment="1" applyProtection="1">
      <alignment horizontal="left" vertical="top"/>
      <protection hidden="1"/>
    </xf>
    <xf numFmtId="0" fontId="17" fillId="0" borderId="0" xfId="0" applyFont="1"/>
    <xf numFmtId="0" fontId="32" fillId="0" borderId="0" xfId="0" applyFont="1" applyAlignment="1">
      <alignment horizontal="center" vertical="center" wrapText="1"/>
    </xf>
    <xf numFmtId="0" fontId="10" fillId="0" borderId="0" xfId="0" applyFont="1" applyAlignment="1" applyProtection="1">
      <alignment vertical="top" wrapText="1"/>
      <protection hidden="1"/>
    </xf>
    <xf numFmtId="0" fontId="11" fillId="0" borderId="0" xfId="0" applyFont="1" applyAlignment="1" applyProtection="1">
      <alignment vertical="top" wrapText="1"/>
      <protection hidden="1"/>
    </xf>
    <xf numFmtId="3" fontId="11" fillId="0" borderId="0" xfId="0" applyNumberFormat="1" applyFont="1" applyAlignment="1" applyProtection="1">
      <alignment horizontal="right" vertical="top" wrapText="1"/>
      <protection hidden="1"/>
    </xf>
    <xf numFmtId="0" fontId="11" fillId="0" borderId="0" xfId="0" applyFont="1" applyAlignment="1" applyProtection="1">
      <alignment horizontal="left" vertical="top" wrapText="1"/>
      <protection hidden="1"/>
    </xf>
    <xf numFmtId="170" fontId="11" fillId="0" borderId="0" xfId="0" applyNumberFormat="1" applyFont="1" applyAlignment="1" applyProtection="1">
      <alignment horizontal="left" vertical="top" wrapText="1"/>
      <protection hidden="1"/>
    </xf>
    <xf numFmtId="167" fontId="11" fillId="0" borderId="0" xfId="0" applyNumberFormat="1" applyFont="1" applyAlignment="1" applyProtection="1">
      <alignment vertical="top" wrapText="1"/>
      <protection hidden="1"/>
    </xf>
    <xf numFmtId="49" fontId="11" fillId="0" borderId="0" xfId="0" applyNumberFormat="1" applyFont="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6" fillId="0" borderId="0" xfId="0" applyFont="1" applyAlignment="1">
      <alignment horizontal="center" vertical="top"/>
    </xf>
    <xf numFmtId="0" fontId="10" fillId="0" borderId="0" xfId="0" applyFont="1" applyAlignment="1">
      <alignment vertical="top"/>
    </xf>
    <xf numFmtId="171" fontId="7" fillId="0" borderId="0" xfId="0" applyNumberFormat="1" applyFont="1" applyAlignment="1">
      <alignment horizontal="center" vertical="top" wrapText="1"/>
    </xf>
    <xf numFmtId="171" fontId="10" fillId="0" borderId="0" xfId="0" applyNumberFormat="1" applyFont="1" applyAlignment="1">
      <alignment horizontal="center" vertical="top" wrapText="1"/>
    </xf>
    <xf numFmtId="171" fontId="11" fillId="0" borderId="0" xfId="0" applyNumberFormat="1" applyFont="1" applyAlignment="1">
      <alignment horizontal="center" vertical="top"/>
    </xf>
    <xf numFmtId="171" fontId="11" fillId="0" borderId="0" xfId="0" applyNumberFormat="1" applyFont="1" applyAlignment="1" applyProtection="1">
      <alignment horizontal="center" vertical="top" wrapText="1"/>
      <protection hidden="1"/>
    </xf>
    <xf numFmtId="171" fontId="3" fillId="0" borderId="0" xfId="0" applyNumberFormat="1" applyFont="1" applyAlignment="1">
      <alignment horizontal="center" vertical="top" wrapText="1"/>
    </xf>
    <xf numFmtId="0" fontId="9" fillId="0" borderId="0" xfId="0" applyFont="1"/>
    <xf numFmtId="0" fontId="11" fillId="0" borderId="0" xfId="0" applyFont="1" applyAlignment="1" applyProtection="1">
      <alignment vertical="top"/>
      <protection hidden="1"/>
    </xf>
    <xf numFmtId="0" fontId="27" fillId="9" borderId="24" xfId="0" applyFont="1" applyFill="1" applyBorder="1" applyAlignment="1">
      <alignment horizontal="center" vertical="center" wrapText="1"/>
    </xf>
    <xf numFmtId="0" fontId="27" fillId="12" borderId="24" xfId="0" applyFont="1" applyFill="1" applyBorder="1" applyAlignment="1">
      <alignment horizontal="center" vertical="center" wrapText="1"/>
    </xf>
    <xf numFmtId="0" fontId="27" fillId="14" borderId="24" xfId="0" applyFont="1" applyFill="1" applyBorder="1" applyAlignment="1">
      <alignment horizontal="center" vertical="center" wrapText="1"/>
    </xf>
    <xf numFmtId="0" fontId="27" fillId="7" borderId="24" xfId="0" applyFont="1" applyFill="1" applyBorder="1" applyAlignment="1">
      <alignment horizontal="center" vertical="center" wrapText="1"/>
    </xf>
    <xf numFmtId="0" fontId="27" fillId="20" borderId="24" xfId="0" applyFont="1" applyFill="1" applyBorder="1" applyAlignment="1">
      <alignment horizontal="center" vertical="center" wrapText="1"/>
    </xf>
    <xf numFmtId="166" fontId="27" fillId="3" borderId="25" xfId="0" applyNumberFormat="1" applyFont="1" applyFill="1" applyBorder="1" applyAlignment="1">
      <alignment horizontal="center" vertical="center" wrapText="1"/>
    </xf>
    <xf numFmtId="0" fontId="33" fillId="0" borderId="0" xfId="0" applyFont="1"/>
    <xf numFmtId="0" fontId="33" fillId="0" borderId="8"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26" xfId="0" applyFont="1" applyBorder="1" applyAlignment="1">
      <alignment horizontal="center" vertical="center" wrapText="1"/>
    </xf>
    <xf numFmtId="0" fontId="33" fillId="14" borderId="26" xfId="0" applyFont="1" applyFill="1" applyBorder="1" applyAlignment="1">
      <alignment horizontal="center" vertical="center" wrapText="1"/>
    </xf>
    <xf numFmtId="0" fontId="27" fillId="0" borderId="24" xfId="0" applyFont="1" applyBorder="1" applyAlignment="1">
      <alignment horizontal="center" vertical="center" wrapText="1"/>
    </xf>
    <xf numFmtId="0" fontId="33" fillId="0" borderId="6" xfId="0" applyFont="1" applyBorder="1" applyAlignment="1">
      <alignment horizontal="center" vertical="center" wrapText="1"/>
    </xf>
    <xf numFmtId="0" fontId="11" fillId="0" borderId="28" xfId="0" applyFont="1" applyBorder="1"/>
    <xf numFmtId="0" fontId="11" fillId="0" borderId="29" xfId="0" applyFont="1" applyBorder="1"/>
    <xf numFmtId="0" fontId="11" fillId="0" borderId="3" xfId="0" applyFont="1" applyBorder="1" applyAlignment="1" applyProtection="1">
      <alignment vertical="top" wrapText="1"/>
      <protection hidden="1"/>
    </xf>
    <xf numFmtId="0" fontId="11" fillId="0" borderId="3" xfId="0" applyFont="1" applyBorder="1" applyAlignment="1" applyProtection="1">
      <alignment vertical="top"/>
      <protection hidden="1"/>
    </xf>
    <xf numFmtId="49" fontId="11" fillId="0" borderId="3" xfId="0" applyNumberFormat="1"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11" fillId="0" borderId="3" xfId="0" applyFont="1" applyBorder="1" applyAlignment="1">
      <alignment vertical="top"/>
    </xf>
    <xf numFmtId="0" fontId="11" fillId="0" borderId="3" xfId="0" applyFont="1" applyBorder="1" applyAlignment="1">
      <alignment vertical="top" wrapText="1"/>
    </xf>
    <xf numFmtId="0" fontId="8" fillId="0" borderId="3" xfId="0" applyFont="1" applyBorder="1" applyAlignment="1" applyProtection="1">
      <alignment vertical="top" wrapText="1"/>
      <protection hidden="1"/>
    </xf>
    <xf numFmtId="0" fontId="8" fillId="0" borderId="3" xfId="0" applyFont="1" applyBorder="1" applyAlignment="1">
      <alignment vertical="top"/>
    </xf>
    <xf numFmtId="0" fontId="8" fillId="0" borderId="3" xfId="0" applyFont="1" applyBorder="1" applyAlignment="1">
      <alignment vertical="top" wrapText="1"/>
    </xf>
    <xf numFmtId="49" fontId="8" fillId="0" borderId="3" xfId="0" applyNumberFormat="1" applyFont="1" applyBorder="1" applyAlignment="1" applyProtection="1">
      <alignment horizontal="left" vertical="top" wrapText="1"/>
      <protection locked="0"/>
    </xf>
    <xf numFmtId="0" fontId="8" fillId="0" borderId="3" xfId="0" applyFont="1" applyBorder="1" applyAlignment="1" applyProtection="1">
      <alignment horizontal="left" vertical="top" wrapText="1"/>
      <protection locked="0"/>
    </xf>
    <xf numFmtId="0" fontId="27" fillId="5" borderId="3" xfId="0" applyFont="1" applyFill="1" applyBorder="1" applyAlignment="1">
      <alignment horizontal="center" vertical="center" wrapText="1"/>
    </xf>
    <xf numFmtId="0" fontId="8" fillId="0" borderId="0" xfId="0" applyFont="1" applyAlignment="1" applyProtection="1">
      <alignment vertical="top"/>
      <protection hidden="1"/>
    </xf>
    <xf numFmtId="0" fontId="35" fillId="0" borderId="0" xfId="0" applyFont="1" applyAlignment="1">
      <alignment horizontal="center" vertical="top"/>
    </xf>
    <xf numFmtId="0" fontId="33" fillId="25" borderId="26" xfId="0" applyFont="1" applyFill="1" applyBorder="1" applyAlignment="1">
      <alignment horizontal="center" vertical="center" wrapText="1"/>
    </xf>
    <xf numFmtId="0" fontId="11" fillId="0" borderId="21" xfId="0" applyFont="1" applyBorder="1" applyAlignment="1" applyProtection="1">
      <alignment horizontal="left" vertical="top" wrapText="1"/>
      <protection locked="0"/>
    </xf>
    <xf numFmtId="0" fontId="33" fillId="0" borderId="8" xfId="0" applyFont="1" applyBorder="1" applyAlignment="1">
      <alignment vertical="center"/>
    </xf>
    <xf numFmtId="0" fontId="33" fillId="0" borderId="24" xfId="0" applyFont="1" applyBorder="1" applyAlignment="1">
      <alignment horizontal="center" vertical="center" wrapText="1"/>
    </xf>
    <xf numFmtId="0" fontId="33" fillId="25" borderId="24" xfId="0" applyFont="1" applyFill="1" applyBorder="1" applyAlignment="1">
      <alignment horizontal="center" vertical="center" wrapText="1"/>
    </xf>
    <xf numFmtId="0" fontId="33" fillId="14" borderId="24" xfId="0" applyFont="1" applyFill="1" applyBorder="1" applyAlignment="1">
      <alignment horizontal="center" vertical="center" wrapText="1"/>
    </xf>
    <xf numFmtId="0" fontId="27" fillId="24" borderId="3" xfId="0" applyFont="1" applyFill="1" applyBorder="1" applyAlignment="1">
      <alignment horizontal="center" vertical="top" wrapText="1"/>
    </xf>
    <xf numFmtId="0" fontId="33" fillId="0" borderId="6" xfId="0" applyFont="1" applyBorder="1" applyAlignment="1">
      <alignment vertical="center"/>
    </xf>
    <xf numFmtId="0" fontId="27" fillId="27" borderId="24" xfId="0" applyFont="1" applyFill="1" applyBorder="1" applyAlignment="1">
      <alignment horizontal="right" vertical="top" wrapText="1"/>
    </xf>
    <xf numFmtId="0" fontId="11" fillId="3" borderId="3" xfId="0" applyFont="1" applyFill="1" applyBorder="1" applyAlignment="1" applyProtection="1">
      <alignment vertical="top" wrapText="1"/>
      <protection hidden="1"/>
    </xf>
    <xf numFmtId="0" fontId="11" fillId="4" borderId="3" xfId="0" applyFont="1" applyFill="1" applyBorder="1" applyAlignment="1" applyProtection="1">
      <alignment vertical="top" wrapText="1"/>
      <protection hidden="1"/>
    </xf>
    <xf numFmtId="0" fontId="11" fillId="28" borderId="3" xfId="0" applyFont="1" applyFill="1" applyBorder="1" applyAlignment="1" applyProtection="1">
      <alignment vertical="top" wrapText="1"/>
      <protection hidden="1"/>
    </xf>
    <xf numFmtId="3" fontId="11" fillId="28" borderId="3" xfId="0" applyNumberFormat="1" applyFont="1" applyFill="1" applyBorder="1" applyAlignment="1" applyProtection="1">
      <alignment horizontal="right" vertical="top" wrapText="1"/>
      <protection hidden="1"/>
    </xf>
    <xf numFmtId="171" fontId="11" fillId="28" borderId="3" xfId="0" applyNumberFormat="1" applyFont="1" applyFill="1" applyBorder="1" applyAlignment="1" applyProtection="1">
      <alignment horizontal="center" vertical="top" wrapText="1"/>
      <protection hidden="1"/>
    </xf>
    <xf numFmtId="170" fontId="11" fillId="28" borderId="3" xfId="0" applyNumberFormat="1" applyFont="1" applyFill="1" applyBorder="1" applyAlignment="1" applyProtection="1">
      <alignment horizontal="left" vertical="top" wrapText="1"/>
      <protection hidden="1"/>
    </xf>
    <xf numFmtId="168" fontId="8" fillId="28" borderId="3" xfId="0" applyNumberFormat="1" applyFont="1" applyFill="1" applyBorder="1" applyAlignment="1" applyProtection="1">
      <alignment horizontal="left" vertical="top" wrapText="1"/>
      <protection hidden="1"/>
    </xf>
    <xf numFmtId="3" fontId="8" fillId="28" borderId="3" xfId="0" applyNumberFormat="1" applyFont="1" applyFill="1" applyBorder="1" applyAlignment="1" applyProtection="1">
      <alignment horizontal="right" vertical="top" wrapText="1"/>
      <protection hidden="1"/>
    </xf>
    <xf numFmtId="0" fontId="8" fillId="28" borderId="3" xfId="0" applyFont="1" applyFill="1" applyBorder="1" applyAlignment="1" applyProtection="1">
      <alignment horizontal="left" vertical="top" wrapText="1"/>
      <protection hidden="1"/>
    </xf>
    <xf numFmtId="171" fontId="8" fillId="28" borderId="3" xfId="0" applyNumberFormat="1" applyFont="1" applyFill="1" applyBorder="1" applyAlignment="1" applyProtection="1">
      <alignment horizontal="center" vertical="top" wrapText="1"/>
      <protection hidden="1"/>
    </xf>
    <xf numFmtId="170" fontId="8" fillId="28" borderId="3" xfId="0" applyNumberFormat="1" applyFont="1" applyFill="1" applyBorder="1" applyAlignment="1" applyProtection="1">
      <alignment horizontal="left" vertical="top" wrapText="1"/>
      <protection hidden="1"/>
    </xf>
    <xf numFmtId="0" fontId="8" fillId="28" borderId="3" xfId="0" applyFont="1" applyFill="1" applyBorder="1" applyAlignment="1" applyProtection="1">
      <alignment vertical="top" wrapText="1"/>
      <protection hidden="1"/>
    </xf>
    <xf numFmtId="0" fontId="13" fillId="4" borderId="17" xfId="0" applyFont="1" applyFill="1" applyBorder="1" applyAlignment="1" applyProtection="1">
      <alignment horizontal="right" vertical="center" wrapText="1"/>
      <protection locked="0"/>
    </xf>
    <xf numFmtId="0" fontId="9" fillId="9" borderId="3" xfId="0" applyFont="1" applyFill="1" applyBorder="1" applyAlignment="1" applyProtection="1">
      <alignment horizontal="left" vertical="center" wrapText="1"/>
      <protection locked="0"/>
    </xf>
    <xf numFmtId="0" fontId="36" fillId="0" borderId="3" xfId="3" applyFill="1" applyBorder="1" applyAlignment="1" applyProtection="1">
      <alignment horizontal="left" vertical="top" wrapText="1"/>
      <protection locked="0"/>
    </xf>
    <xf numFmtId="14" fontId="18" fillId="0" borderId="0" xfId="0" applyNumberFormat="1" applyFont="1" applyAlignment="1">
      <alignment vertical="center"/>
    </xf>
    <xf numFmtId="14" fontId="4" fillId="0" borderId="0" xfId="0" applyNumberFormat="1" applyFont="1" applyAlignment="1" applyProtection="1">
      <alignment vertical="top"/>
      <protection hidden="1"/>
    </xf>
    <xf numFmtId="14" fontId="8" fillId="0" borderId="0" xfId="0" applyNumberFormat="1" applyFont="1" applyAlignment="1" applyProtection="1">
      <alignment vertical="top"/>
      <protection hidden="1"/>
    </xf>
    <xf numFmtId="14" fontId="8" fillId="0" borderId="0" xfId="0" applyNumberFormat="1" applyFont="1" applyAlignment="1">
      <alignment horizontal="left" vertical="top"/>
    </xf>
    <xf numFmtId="14" fontId="8" fillId="0" borderId="0" xfId="0" applyNumberFormat="1" applyFont="1"/>
    <xf numFmtId="172" fontId="8" fillId="4" borderId="3" xfId="0" applyNumberFormat="1" applyFont="1" applyFill="1" applyBorder="1" applyAlignment="1" applyProtection="1">
      <alignment horizontal="left" vertical="top" wrapText="1"/>
      <protection hidden="1"/>
    </xf>
    <xf numFmtId="0" fontId="10" fillId="3" borderId="3" xfId="0" applyFont="1" applyFill="1" applyBorder="1" applyAlignment="1">
      <alignment horizontal="center" vertical="center" wrapText="1"/>
    </xf>
    <xf numFmtId="0" fontId="10" fillId="0" borderId="9" xfId="0" applyFont="1" applyBorder="1" applyAlignment="1">
      <alignment vertical="center"/>
    </xf>
    <xf numFmtId="0" fontId="10" fillId="19" borderId="0" xfId="0" applyFont="1" applyFill="1" applyAlignment="1">
      <alignment horizontal="left" vertical="top"/>
    </xf>
    <xf numFmtId="0" fontId="11" fillId="19" borderId="0" xfId="0" applyFont="1" applyFill="1"/>
    <xf numFmtId="0" fontId="11" fillId="0" borderId="9" xfId="0" applyFont="1" applyBorder="1" applyAlignment="1" applyProtection="1">
      <alignment vertical="center" wrapText="1"/>
      <protection hidden="1"/>
    </xf>
    <xf numFmtId="14" fontId="11" fillId="0" borderId="0" xfId="0" applyNumberFormat="1" applyFont="1" applyAlignment="1">
      <alignment horizontal="left" vertical="top"/>
    </xf>
    <xf numFmtId="0" fontId="10" fillId="3" borderId="3" xfId="0" applyFont="1" applyFill="1" applyBorder="1" applyAlignment="1">
      <alignment horizontal="left" vertical="center" wrapText="1"/>
    </xf>
    <xf numFmtId="14" fontId="10" fillId="3" borderId="3" xfId="0" applyNumberFormat="1" applyFont="1" applyFill="1" applyBorder="1" applyAlignment="1">
      <alignment horizontal="center" vertical="center" wrapText="1"/>
    </xf>
    <xf numFmtId="0" fontId="33" fillId="19" borderId="0" xfId="0" applyFont="1" applyFill="1" applyAlignment="1">
      <alignment wrapText="1"/>
    </xf>
    <xf numFmtId="0" fontId="37" fillId="19" borderId="0" xfId="0" applyFont="1" applyFill="1"/>
    <xf numFmtId="0" fontId="11" fillId="4" borderId="3" xfId="0" applyFont="1" applyFill="1" applyBorder="1" applyAlignment="1" applyProtection="1">
      <alignment horizontal="left" vertical="top" wrapText="1"/>
      <protection hidden="1"/>
    </xf>
    <xf numFmtId="172" fontId="11" fillId="4" borderId="3" xfId="0" applyNumberFormat="1" applyFont="1" applyFill="1" applyBorder="1" applyAlignment="1" applyProtection="1">
      <alignment horizontal="left" vertical="top" wrapText="1"/>
      <protection hidden="1"/>
    </xf>
    <xf numFmtId="0" fontId="11" fillId="0" borderId="3" xfId="0" applyFont="1" applyBorder="1" applyAlignment="1" applyProtection="1">
      <alignment horizontal="center" vertical="center" wrapText="1"/>
      <protection hidden="1"/>
    </xf>
    <xf numFmtId="0" fontId="38" fillId="19" borderId="0" xfId="0" applyFont="1" applyFill="1" applyAlignment="1">
      <alignment wrapText="1"/>
    </xf>
    <xf numFmtId="0" fontId="37" fillId="19" borderId="0" xfId="0" applyFont="1" applyFill="1" applyAlignment="1">
      <alignment wrapText="1"/>
    </xf>
    <xf numFmtId="0" fontId="10" fillId="3" borderId="3" xfId="0" applyFont="1" applyFill="1" applyBorder="1" applyAlignment="1" applyProtection="1">
      <alignment horizontal="center" vertical="top" wrapText="1"/>
      <protection hidden="1"/>
    </xf>
    <xf numFmtId="0" fontId="10" fillId="3" borderId="3" xfId="0" applyFont="1" applyFill="1" applyBorder="1" applyAlignment="1" applyProtection="1">
      <alignment horizontal="center" vertical="center" wrapText="1"/>
      <protection hidden="1"/>
    </xf>
    <xf numFmtId="0" fontId="10" fillId="3" borderId="3" xfId="0" applyFont="1" applyFill="1" applyBorder="1" applyAlignment="1" applyProtection="1">
      <alignment horizontal="right" vertical="center" wrapText="1"/>
      <protection hidden="1"/>
    </xf>
    <xf numFmtId="0" fontId="11" fillId="28" borderId="3" xfId="0" applyFont="1" applyFill="1" applyBorder="1" applyAlignment="1" applyProtection="1">
      <alignment horizontal="left" vertical="top" wrapText="1"/>
      <protection hidden="1"/>
    </xf>
    <xf numFmtId="0" fontId="11" fillId="0" borderId="8" xfId="0" applyFont="1" applyBorder="1" applyAlignment="1" applyProtection="1">
      <alignment vertical="center"/>
      <protection hidden="1"/>
    </xf>
    <xf numFmtId="0" fontId="11" fillId="0" borderId="9" xfId="0" applyFont="1" applyBorder="1" applyAlignment="1" applyProtection="1">
      <alignment vertical="center"/>
      <protection hidden="1"/>
    </xf>
    <xf numFmtId="0" fontId="11" fillId="0" borderId="6" xfId="0" applyFont="1" applyBorder="1" applyAlignment="1" applyProtection="1">
      <alignment vertical="center"/>
      <protection hidden="1"/>
    </xf>
    <xf numFmtId="0" fontId="25" fillId="0" borderId="0" xfId="0" applyFont="1" applyAlignment="1" applyProtection="1">
      <alignment horizontal="left" vertical="center"/>
      <protection hidden="1"/>
    </xf>
    <xf numFmtId="0" fontId="5" fillId="0" borderId="0" xfId="0" applyFont="1" applyAlignment="1" applyProtection="1">
      <alignment horizontal="left" vertical="center" wrapText="1"/>
      <protection hidden="1"/>
    </xf>
    <xf numFmtId="0" fontId="3" fillId="0" borderId="0" xfId="0" applyFont="1" applyProtection="1">
      <protection hidden="1"/>
    </xf>
    <xf numFmtId="0" fontId="11" fillId="0" borderId="0" xfId="0" applyFont="1" applyAlignment="1" applyProtection="1">
      <alignment wrapText="1"/>
      <protection hidden="1"/>
    </xf>
    <xf numFmtId="0" fontId="26" fillId="10" borderId="21" xfId="0" applyFont="1" applyFill="1" applyBorder="1" applyAlignment="1" applyProtection="1">
      <alignment horizontal="left" vertical="center"/>
      <protection hidden="1"/>
    </xf>
    <xf numFmtId="0" fontId="10" fillId="10" borderId="21" xfId="0" applyFont="1" applyFill="1" applyBorder="1" applyAlignment="1" applyProtection="1">
      <alignment vertical="center"/>
      <protection hidden="1"/>
    </xf>
    <xf numFmtId="0" fontId="10" fillId="10" borderId="21" xfId="0" applyFont="1" applyFill="1" applyBorder="1" applyAlignment="1" applyProtection="1">
      <alignment horizontal="center" vertical="center"/>
      <protection hidden="1"/>
    </xf>
    <xf numFmtId="0" fontId="10" fillId="5" borderId="26" xfId="0" applyFont="1" applyFill="1" applyBorder="1" applyAlignment="1" applyProtection="1">
      <alignment horizontal="center" vertical="center" wrapText="1"/>
      <protection hidden="1"/>
    </xf>
    <xf numFmtId="168" fontId="10" fillId="5" borderId="24" xfId="0" applyNumberFormat="1" applyFont="1" applyFill="1" applyBorder="1" applyAlignment="1" applyProtection="1">
      <alignment horizontal="left" vertical="center" wrapText="1"/>
      <protection hidden="1"/>
    </xf>
    <xf numFmtId="0" fontId="10" fillId="5" borderId="24" xfId="0" applyFont="1" applyFill="1" applyBorder="1" applyAlignment="1" applyProtection="1">
      <alignment horizontal="center" vertical="center" wrapText="1"/>
      <protection hidden="1"/>
    </xf>
    <xf numFmtId="171" fontId="10" fillId="5" borderId="24" xfId="0" applyNumberFormat="1" applyFont="1" applyFill="1" applyBorder="1" applyAlignment="1" applyProtection="1">
      <alignment horizontal="center" vertical="center" wrapText="1"/>
      <protection hidden="1"/>
    </xf>
    <xf numFmtId="167" fontId="10" fillId="5" borderId="24" xfId="0" applyNumberFormat="1" applyFont="1" applyFill="1" applyBorder="1" applyAlignment="1" applyProtection="1">
      <alignment horizontal="center" vertical="center" wrapText="1"/>
      <protection hidden="1"/>
    </xf>
    <xf numFmtId="0" fontId="10" fillId="5" borderId="24" xfId="0" applyFont="1" applyFill="1" applyBorder="1" applyAlignment="1">
      <alignment horizontal="center" vertical="center"/>
    </xf>
    <xf numFmtId="0" fontId="10" fillId="5" borderId="24" xfId="0" applyFont="1" applyFill="1" applyBorder="1" applyAlignment="1">
      <alignment horizontal="center" vertical="center" wrapText="1"/>
    </xf>
    <xf numFmtId="0" fontId="10" fillId="9" borderId="24" xfId="0" applyFont="1" applyFill="1" applyBorder="1" applyAlignment="1" applyProtection="1">
      <alignment horizontal="center" vertical="center" wrapText="1"/>
      <protection hidden="1"/>
    </xf>
    <xf numFmtId="0" fontId="27" fillId="9" borderId="24" xfId="0" applyFont="1" applyFill="1" applyBorder="1" applyAlignment="1" applyProtection="1">
      <alignment horizontal="center" vertical="center" wrapText="1"/>
      <protection hidden="1"/>
    </xf>
    <xf numFmtId="0" fontId="10" fillId="12" borderId="24" xfId="0" applyFont="1" applyFill="1" applyBorder="1" applyAlignment="1" applyProtection="1">
      <alignment horizontal="center" vertical="center" wrapText="1"/>
      <protection hidden="1"/>
    </xf>
    <xf numFmtId="0" fontId="27" fillId="12" borderId="24" xfId="0" applyFont="1" applyFill="1" applyBorder="1" applyAlignment="1" applyProtection="1">
      <alignment horizontal="center" vertical="center" wrapText="1"/>
      <protection hidden="1"/>
    </xf>
    <xf numFmtId="0" fontId="10" fillId="14" borderId="24" xfId="0" applyFont="1" applyFill="1" applyBorder="1" applyAlignment="1" applyProtection="1">
      <alignment horizontal="center" vertical="center" wrapText="1"/>
      <protection hidden="1"/>
    </xf>
    <xf numFmtId="0" fontId="10" fillId="7" borderId="24" xfId="0" applyFont="1" applyFill="1" applyBorder="1" applyAlignment="1" applyProtection="1">
      <alignment horizontal="center" vertical="center" wrapText="1"/>
      <protection hidden="1"/>
    </xf>
    <xf numFmtId="0" fontId="10" fillId="16" borderId="24" xfId="0" applyFont="1" applyFill="1" applyBorder="1" applyAlignment="1" applyProtection="1">
      <alignment horizontal="center" vertical="center" wrapText="1"/>
      <protection hidden="1"/>
    </xf>
    <xf numFmtId="0" fontId="10" fillId="16" borderId="25" xfId="0" applyFont="1" applyFill="1" applyBorder="1" applyAlignment="1" applyProtection="1">
      <alignment horizontal="center" vertical="center" wrapText="1"/>
      <protection hidden="1"/>
    </xf>
    <xf numFmtId="0" fontId="10" fillId="28" borderId="10" xfId="0" applyFont="1" applyFill="1" applyBorder="1" applyAlignment="1" applyProtection="1">
      <alignment vertical="top" wrapText="1"/>
      <protection hidden="1"/>
    </xf>
    <xf numFmtId="0" fontId="11" fillId="0" borderId="11" xfId="0" applyFont="1" applyBorder="1" applyAlignment="1" applyProtection="1">
      <alignment horizontal="left" vertical="top" wrapText="1"/>
      <protection locked="0"/>
    </xf>
    <xf numFmtId="0" fontId="9" fillId="28" borderId="10" xfId="0" applyFont="1" applyFill="1" applyBorder="1" applyAlignment="1" applyProtection="1">
      <alignment vertical="top" wrapText="1"/>
      <protection hidden="1"/>
    </xf>
    <xf numFmtId="0" fontId="8" fillId="0" borderId="11" xfId="0" applyFont="1" applyBorder="1" applyAlignment="1" applyProtection="1">
      <alignment horizontal="left" vertical="top" wrapText="1"/>
      <protection locked="0"/>
    </xf>
    <xf numFmtId="0" fontId="9" fillId="28" borderId="27" xfId="0" applyFont="1" applyFill="1" applyBorder="1" applyAlignment="1" applyProtection="1">
      <alignment vertical="top" wrapText="1"/>
      <protection hidden="1"/>
    </xf>
    <xf numFmtId="168" fontId="8" fillId="28" borderId="21" xfId="0" applyNumberFormat="1" applyFont="1" applyFill="1" applyBorder="1" applyAlignment="1" applyProtection="1">
      <alignment horizontal="left" vertical="top" wrapText="1"/>
      <protection hidden="1"/>
    </xf>
    <xf numFmtId="3" fontId="8" fillId="28" borderId="21" xfId="0" applyNumberFormat="1" applyFont="1" applyFill="1" applyBorder="1" applyAlignment="1" applyProtection="1">
      <alignment horizontal="right" vertical="top" wrapText="1"/>
      <protection hidden="1"/>
    </xf>
    <xf numFmtId="0" fontId="8" fillId="28" borderId="21" xfId="0" applyFont="1" applyFill="1" applyBorder="1" applyAlignment="1" applyProtection="1">
      <alignment horizontal="left" vertical="top" wrapText="1"/>
      <protection hidden="1"/>
    </xf>
    <xf numFmtId="171" fontId="8" fillId="28" borderId="21" xfId="0" applyNumberFormat="1" applyFont="1" applyFill="1" applyBorder="1" applyAlignment="1" applyProtection="1">
      <alignment horizontal="center" vertical="top" wrapText="1"/>
      <protection hidden="1"/>
    </xf>
    <xf numFmtId="170" fontId="8" fillId="28" borderId="21" xfId="0" applyNumberFormat="1" applyFont="1" applyFill="1" applyBorder="1" applyAlignment="1" applyProtection="1">
      <alignment horizontal="left" vertical="top" wrapText="1"/>
      <protection hidden="1"/>
    </xf>
    <xf numFmtId="0" fontId="8" fillId="28" borderId="21" xfId="0" applyFont="1" applyFill="1" applyBorder="1" applyAlignment="1" applyProtection="1">
      <alignment vertical="top" wrapText="1"/>
      <protection hidden="1"/>
    </xf>
    <xf numFmtId="0" fontId="11" fillId="28" borderId="21" xfId="0" applyFont="1" applyFill="1" applyBorder="1" applyAlignment="1" applyProtection="1">
      <alignment vertical="top" wrapText="1"/>
      <protection hidden="1"/>
    </xf>
    <xf numFmtId="0" fontId="8" fillId="0" borderId="21" xfId="0" applyFont="1" applyBorder="1" applyAlignment="1" applyProtection="1">
      <alignment vertical="top" wrapText="1"/>
      <protection hidden="1"/>
    </xf>
    <xf numFmtId="0" fontId="8" fillId="0" borderId="21" xfId="0" applyFont="1" applyBorder="1" applyAlignment="1">
      <alignment vertical="top"/>
    </xf>
    <xf numFmtId="0" fontId="11" fillId="0" borderId="21" xfId="0" applyFont="1" applyBorder="1" applyAlignment="1" applyProtection="1">
      <alignment vertical="top"/>
      <protection hidden="1"/>
    </xf>
    <xf numFmtId="0" fontId="8" fillId="0" borderId="21" xfId="0" applyFont="1" applyBorder="1" applyAlignment="1">
      <alignment vertical="top" wrapText="1"/>
    </xf>
    <xf numFmtId="49" fontId="8" fillId="0" borderId="21" xfId="0" applyNumberFormat="1" applyFont="1" applyBorder="1" applyAlignment="1" applyProtection="1">
      <alignment horizontal="left" vertical="top" wrapText="1"/>
      <protection locked="0"/>
    </xf>
    <xf numFmtId="0" fontId="8" fillId="0" borderId="21" xfId="0" applyFont="1" applyBorder="1" applyAlignment="1" applyProtection="1">
      <alignment horizontal="left" vertical="top" wrapText="1"/>
      <protection locked="0"/>
    </xf>
    <xf numFmtId="0" fontId="8" fillId="0" borderId="22" xfId="0" applyFont="1" applyBorder="1" applyAlignment="1" applyProtection="1">
      <alignment horizontal="left" vertical="top" wrapText="1"/>
      <protection locked="0"/>
    </xf>
    <xf numFmtId="0" fontId="11" fillId="0" borderId="34" xfId="0" applyFont="1" applyBorder="1" applyAlignment="1">
      <alignment vertical="center"/>
    </xf>
    <xf numFmtId="0" fontId="11" fillId="0" borderId="35" xfId="0" applyFont="1" applyBorder="1" applyAlignment="1" applyProtection="1">
      <alignment vertical="center"/>
      <protection hidden="1"/>
    </xf>
    <xf numFmtId="0" fontId="11" fillId="0" borderId="13" xfId="0" applyFont="1" applyBorder="1" applyAlignment="1">
      <alignment horizontal="left" vertical="top" wrapText="1"/>
    </xf>
    <xf numFmtId="1" fontId="11" fillId="0" borderId="13" xfId="0" applyNumberFormat="1" applyFont="1" applyBorder="1" applyAlignment="1">
      <alignment horizontal="left" vertical="top" wrapText="1"/>
    </xf>
    <xf numFmtId="0" fontId="11" fillId="0" borderId="34" xfId="0" applyFont="1" applyBorder="1" applyAlignment="1">
      <alignment horizontal="left" vertical="top" wrapText="1"/>
    </xf>
    <xf numFmtId="0" fontId="0" fillId="19" borderId="0" xfId="0" applyFill="1"/>
    <xf numFmtId="0" fontId="33" fillId="0" borderId="9" xfId="0" applyFont="1" applyBorder="1" applyAlignment="1">
      <alignment horizontal="center" vertical="center" wrapText="1"/>
    </xf>
    <xf numFmtId="0" fontId="11" fillId="0" borderId="13" xfId="0" applyFont="1" applyBorder="1" applyAlignment="1">
      <alignment horizontal="left" vertical="top"/>
    </xf>
    <xf numFmtId="0" fontId="11" fillId="0" borderId="9" xfId="0" applyFont="1" applyBorder="1" applyAlignment="1">
      <alignment horizontal="left" vertical="top"/>
    </xf>
    <xf numFmtId="0" fontId="11" fillId="0" borderId="3" xfId="0" applyFont="1" applyBorder="1" applyAlignment="1" applyProtection="1">
      <alignment horizontal="left" vertical="top"/>
      <protection locked="0"/>
    </xf>
    <xf numFmtId="0" fontId="11" fillId="0" borderId="21" xfId="0" applyFont="1" applyBorder="1" applyAlignment="1" applyProtection="1">
      <alignment horizontal="left" vertical="top"/>
      <protection locked="0"/>
    </xf>
    <xf numFmtId="0" fontId="11" fillId="0" borderId="11" xfId="0" applyFont="1" applyBorder="1" applyAlignment="1" applyProtection="1">
      <alignment horizontal="left" vertical="top"/>
      <protection locked="0"/>
    </xf>
    <xf numFmtId="0" fontId="11" fillId="3" borderId="24" xfId="0" applyFont="1" applyFill="1" applyBorder="1" applyAlignment="1" applyProtection="1">
      <alignment horizontal="left" vertical="top"/>
      <protection locked="0"/>
    </xf>
    <xf numFmtId="0" fontId="11" fillId="0" borderId="22" xfId="0" applyFont="1" applyBorder="1" applyAlignment="1" applyProtection="1">
      <alignment horizontal="left" vertical="top"/>
      <protection locked="0"/>
    </xf>
    <xf numFmtId="1" fontId="11" fillId="0" borderId="3" xfId="0" applyNumberFormat="1" applyFont="1" applyBorder="1" applyAlignment="1" applyProtection="1">
      <alignment horizontal="right" vertical="top" wrapText="1"/>
      <protection locked="0"/>
    </xf>
    <xf numFmtId="1" fontId="11" fillId="0" borderId="3" xfId="0" applyNumberFormat="1" applyFont="1" applyBorder="1" applyAlignment="1" applyProtection="1">
      <alignment horizontal="right" vertical="top"/>
      <protection locked="0"/>
    </xf>
    <xf numFmtId="1" fontId="11" fillId="0" borderId="21" xfId="0" applyNumberFormat="1" applyFont="1" applyBorder="1" applyAlignment="1" applyProtection="1">
      <alignment horizontal="right" vertical="top"/>
      <protection locked="0"/>
    </xf>
    <xf numFmtId="0" fontId="10" fillId="3" borderId="3" xfId="0" applyFont="1" applyFill="1" applyBorder="1" applyAlignment="1" applyProtection="1">
      <alignment horizontal="left" vertical="top" wrapText="1"/>
      <protection hidden="1"/>
    </xf>
    <xf numFmtId="0" fontId="11" fillId="3" borderId="3" xfId="0" applyFont="1" applyFill="1" applyBorder="1" applyAlignment="1" applyProtection="1">
      <alignment horizontal="left" vertical="top" wrapText="1"/>
      <protection hidden="1"/>
    </xf>
    <xf numFmtId="0" fontId="11" fillId="3" borderId="3" xfId="0" applyFont="1" applyFill="1" applyBorder="1" applyAlignment="1" applyProtection="1">
      <alignment horizontal="center" vertical="top" wrapText="1"/>
      <protection hidden="1"/>
    </xf>
    <xf numFmtId="0" fontId="29" fillId="0" borderId="3" xfId="0" applyFont="1" applyBorder="1" applyAlignment="1" applyProtection="1">
      <alignment horizontal="left" vertical="top" wrapText="1"/>
      <protection hidden="1"/>
    </xf>
    <xf numFmtId="164" fontId="11" fillId="0" borderId="3" xfId="0" applyNumberFormat="1" applyFont="1" applyBorder="1" applyAlignment="1" applyProtection="1">
      <alignment horizontal="left" vertical="top" wrapText="1"/>
      <protection locked="0"/>
    </xf>
    <xf numFmtId="164" fontId="11" fillId="0" borderId="11" xfId="0" applyNumberFormat="1" applyFont="1" applyBorder="1" applyAlignment="1" applyProtection="1">
      <alignment horizontal="left" vertical="top" wrapText="1"/>
      <protection locked="0"/>
    </xf>
    <xf numFmtId="0" fontId="11" fillId="0" borderId="24" xfId="0" applyFont="1" applyBorder="1" applyAlignment="1" applyProtection="1">
      <alignment horizontal="left" vertical="top"/>
      <protection locked="0"/>
    </xf>
    <xf numFmtId="0" fontId="8" fillId="0" borderId="9" xfId="0" applyFont="1" applyBorder="1" applyAlignment="1">
      <alignment horizontal="left" vertical="top"/>
    </xf>
    <xf numFmtId="0" fontId="33" fillId="0" borderId="9" xfId="0" applyFont="1" applyBorder="1" applyAlignment="1">
      <alignment vertical="center"/>
    </xf>
    <xf numFmtId="0" fontId="36" fillId="0" borderId="0" xfId="3" applyAlignment="1">
      <alignment horizontal="center" vertical="center"/>
    </xf>
    <xf numFmtId="0" fontId="11" fillId="2" borderId="3" xfId="0" applyFont="1" applyFill="1" applyBorder="1" applyAlignment="1">
      <alignment horizontal="left" vertical="top"/>
    </xf>
    <xf numFmtId="0" fontId="33" fillId="14" borderId="3" xfId="0" applyFont="1" applyFill="1" applyBorder="1" applyAlignment="1">
      <alignment horizontal="center" vertical="center" wrapText="1"/>
    </xf>
    <xf numFmtId="0" fontId="36" fillId="0" borderId="0" xfId="3" applyAlignment="1">
      <alignment horizontal="left" vertical="center"/>
    </xf>
    <xf numFmtId="0" fontId="10" fillId="26" borderId="10" xfId="0" applyFont="1" applyFill="1" applyBorder="1" applyAlignment="1" applyProtection="1">
      <alignment horizontal="left" vertical="top" wrapText="1"/>
      <protection hidden="1"/>
    </xf>
    <xf numFmtId="0" fontId="11" fillId="26" borderId="3" xfId="0" applyFont="1" applyFill="1" applyBorder="1" applyAlignment="1" applyProtection="1">
      <alignment horizontal="left" vertical="top" wrapText="1"/>
      <protection hidden="1"/>
    </xf>
    <xf numFmtId="3" fontId="11" fillId="26" borderId="3" xfId="0" applyNumberFormat="1" applyFont="1" applyFill="1" applyBorder="1" applyAlignment="1" applyProtection="1">
      <alignment horizontal="center" vertical="top" wrapText="1"/>
      <protection hidden="1"/>
    </xf>
    <xf numFmtId="167" fontId="41" fillId="0" borderId="0" xfId="3" applyNumberFormat="1" applyFont="1" applyAlignment="1">
      <alignment horizontal="center" vertical="center"/>
    </xf>
    <xf numFmtId="0" fontId="3" fillId="0" borderId="0" xfId="0" applyFont="1" applyAlignment="1">
      <alignment horizontal="center" wrapText="1"/>
    </xf>
    <xf numFmtId="0" fontId="10" fillId="3" borderId="3" xfId="0" applyFont="1" applyFill="1" applyBorder="1" applyAlignment="1">
      <alignment horizontal="center" vertical="center"/>
    </xf>
    <xf numFmtId="44" fontId="10" fillId="3" borderId="3" xfId="1" applyFont="1" applyFill="1" applyBorder="1" applyAlignment="1" applyProtection="1">
      <alignment horizontal="right" vertical="center" wrapText="1"/>
      <protection hidden="1"/>
    </xf>
    <xf numFmtId="44" fontId="11" fillId="4" borderId="3" xfId="1" applyFont="1" applyFill="1" applyBorder="1" applyAlignment="1" applyProtection="1">
      <alignment vertical="top" wrapText="1"/>
      <protection hidden="1"/>
    </xf>
    <xf numFmtId="0" fontId="8" fillId="0" borderId="24" xfId="0" applyFont="1" applyBorder="1" applyAlignment="1" applyProtection="1">
      <alignment horizontal="left" vertical="top" wrapText="1"/>
      <protection locked="0"/>
    </xf>
    <xf numFmtId="0" fontId="10" fillId="29" borderId="0" xfId="0" applyFont="1" applyFill="1" applyAlignment="1" applyProtection="1">
      <alignment horizontal="center" vertical="center" wrapText="1"/>
      <protection hidden="1"/>
    </xf>
    <xf numFmtId="0" fontId="25" fillId="0" borderId="0" xfId="0" applyFont="1" applyAlignment="1">
      <alignment horizontal="left" vertical="top" wrapText="1"/>
    </xf>
    <xf numFmtId="173" fontId="10" fillId="3" borderId="3" xfId="0" applyNumberFormat="1" applyFont="1" applyFill="1" applyBorder="1" applyAlignment="1" applyProtection="1">
      <alignment horizontal="right" vertical="center" wrapText="1"/>
      <protection hidden="1"/>
    </xf>
    <xf numFmtId="9" fontId="10" fillId="3" borderId="3" xfId="4" applyFont="1" applyFill="1" applyBorder="1" applyAlignment="1" applyProtection="1">
      <alignment vertical="center" wrapText="1"/>
      <protection hidden="1"/>
    </xf>
    <xf numFmtId="173" fontId="11" fillId="0" borderId="3" xfId="0" applyNumberFormat="1" applyFont="1" applyBorder="1" applyAlignment="1" applyProtection="1">
      <alignment vertical="top" wrapText="1"/>
      <protection hidden="1"/>
    </xf>
    <xf numFmtId="9" fontId="11" fillId="0" borderId="3" xfId="4" applyFont="1" applyBorder="1" applyAlignment="1" applyProtection="1">
      <alignment vertical="top" wrapText="1"/>
      <protection hidden="1"/>
    </xf>
    <xf numFmtId="0" fontId="11" fillId="0" borderId="0" xfId="0" applyFont="1" applyProtection="1">
      <protection hidden="1"/>
    </xf>
    <xf numFmtId="0" fontId="33" fillId="0" borderId="0" xfId="0" applyFont="1" applyProtection="1">
      <protection hidden="1"/>
    </xf>
    <xf numFmtId="0" fontId="8" fillId="4" borderId="0" xfId="0" applyFont="1" applyFill="1" applyAlignment="1">
      <alignment horizontal="left" vertical="top"/>
    </xf>
    <xf numFmtId="0" fontId="9" fillId="12" borderId="3" xfId="0" applyFont="1" applyFill="1" applyBorder="1" applyAlignment="1">
      <alignment horizontal="left" vertical="center" wrapText="1"/>
    </xf>
    <xf numFmtId="0" fontId="9" fillId="12" borderId="3" xfId="0" applyFont="1" applyFill="1" applyBorder="1" applyAlignment="1">
      <alignment horizontal="center" vertical="center" wrapText="1"/>
    </xf>
    <xf numFmtId="0" fontId="13" fillId="4" borderId="17" xfId="0" applyFont="1" applyFill="1" applyBorder="1" applyAlignment="1">
      <alignment horizontal="right" vertical="center" wrapText="1"/>
    </xf>
    <xf numFmtId="0" fontId="9" fillId="14" borderId="3" xfId="0" applyFont="1" applyFill="1" applyBorder="1" applyAlignment="1">
      <alignment horizontal="left" vertical="center" wrapText="1"/>
    </xf>
    <xf numFmtId="0" fontId="9" fillId="14" borderId="3" xfId="0" applyFont="1" applyFill="1" applyBorder="1" applyAlignment="1">
      <alignment horizontal="center" vertical="center" wrapText="1"/>
    </xf>
    <xf numFmtId="0" fontId="9" fillId="7" borderId="3" xfId="0" applyFont="1" applyFill="1" applyBorder="1" applyAlignment="1">
      <alignment horizontal="left" vertical="center" wrapText="1"/>
    </xf>
    <xf numFmtId="0" fontId="9" fillId="7" borderId="3" xfId="0" applyFont="1" applyFill="1" applyBorder="1" applyAlignment="1">
      <alignment horizontal="center" vertical="center" wrapText="1"/>
    </xf>
    <xf numFmtId="0" fontId="9" fillId="16" borderId="3" xfId="0" applyFont="1" applyFill="1" applyBorder="1" applyAlignment="1">
      <alignment horizontal="left" vertical="center" wrapText="1"/>
    </xf>
    <xf numFmtId="0" fontId="9" fillId="16" borderId="3" xfId="0" applyFont="1" applyFill="1" applyBorder="1" applyAlignment="1">
      <alignment horizontal="center" vertical="center" wrapText="1"/>
    </xf>
    <xf numFmtId="14" fontId="0" fillId="0" borderId="0" xfId="0" applyNumberFormat="1"/>
    <xf numFmtId="0" fontId="23" fillId="0" borderId="0" xfId="0" applyFont="1"/>
    <xf numFmtId="44" fontId="27" fillId="5" borderId="3" xfId="0" applyNumberFormat="1" applyFont="1" applyFill="1" applyBorder="1" applyAlignment="1">
      <alignment horizontal="center" vertical="center" wrapText="1"/>
    </xf>
    <xf numFmtId="44" fontId="27" fillId="5" borderId="24" xfId="0" applyNumberFormat="1" applyFont="1" applyFill="1" applyBorder="1" applyAlignment="1">
      <alignment horizontal="center" vertical="center" wrapText="1"/>
    </xf>
    <xf numFmtId="44" fontId="3" fillId="0" borderId="0" xfId="0" applyNumberFormat="1" applyFont="1"/>
    <xf numFmtId="44" fontId="27" fillId="3" borderId="24" xfId="0" applyNumberFormat="1" applyFont="1" applyFill="1" applyBorder="1" applyAlignment="1">
      <alignment horizontal="center" vertical="center" wrapText="1"/>
    </xf>
    <xf numFmtId="44" fontId="8" fillId="0" borderId="0" xfId="0" applyNumberFormat="1" applyFont="1"/>
    <xf numFmtId="44" fontId="11" fillId="0" borderId="0" xfId="0" applyNumberFormat="1" applyFont="1"/>
    <xf numFmtId="44" fontId="10" fillId="3" borderId="3" xfId="0" applyNumberFormat="1" applyFont="1" applyFill="1" applyBorder="1" applyAlignment="1" applyProtection="1">
      <alignment horizontal="center" vertical="center" wrapText="1"/>
      <protection hidden="1"/>
    </xf>
    <xf numFmtId="44" fontId="10" fillId="3" borderId="3" xfId="2" applyNumberFormat="1" applyFont="1" applyFill="1" applyBorder="1" applyAlignment="1" applyProtection="1">
      <alignment horizontal="right" vertical="center" wrapText="1"/>
      <protection hidden="1"/>
    </xf>
    <xf numFmtId="44" fontId="10" fillId="3" borderId="3" xfId="0" applyNumberFormat="1" applyFont="1" applyFill="1" applyBorder="1" applyAlignment="1" applyProtection="1">
      <alignment horizontal="right" vertical="top" wrapText="1"/>
      <protection hidden="1"/>
    </xf>
    <xf numFmtId="44" fontId="11" fillId="0" borderId="3" xfId="0" applyNumberFormat="1" applyFont="1" applyBorder="1" applyAlignment="1" applyProtection="1">
      <alignment horizontal="right" vertical="top" wrapText="1"/>
      <protection hidden="1"/>
    </xf>
    <xf numFmtId="44" fontId="11" fillId="0" borderId="3" xfId="2" applyNumberFormat="1" applyFont="1" applyBorder="1" applyAlignment="1" applyProtection="1">
      <alignment horizontal="right" vertical="top" wrapText="1"/>
      <protection hidden="1"/>
    </xf>
    <xf numFmtId="44" fontId="3" fillId="0" borderId="3" xfId="2" applyNumberFormat="1" applyFont="1" applyBorder="1" applyAlignment="1" applyProtection="1">
      <alignment horizontal="right" vertical="top" wrapText="1"/>
      <protection hidden="1"/>
    </xf>
    <xf numFmtId="44" fontId="8" fillId="0" borderId="3" xfId="2" applyNumberFormat="1" applyFont="1" applyBorder="1" applyAlignment="1" applyProtection="1">
      <alignment horizontal="right" vertical="top" wrapText="1"/>
      <protection hidden="1"/>
    </xf>
    <xf numFmtId="44" fontId="10" fillId="4" borderId="3" xfId="0" applyNumberFormat="1" applyFont="1" applyFill="1" applyBorder="1" applyAlignment="1" applyProtection="1">
      <alignment horizontal="left" vertical="top" wrapText="1"/>
      <protection hidden="1"/>
    </xf>
    <xf numFmtId="44" fontId="11" fillId="0" borderId="3" xfId="0" applyNumberFormat="1" applyFont="1" applyBorder="1" applyAlignment="1" applyProtection="1">
      <alignment vertical="top" wrapText="1"/>
      <protection hidden="1"/>
    </xf>
    <xf numFmtId="44" fontId="3" fillId="0" borderId="3" xfId="2" applyNumberFormat="1" applyFont="1" applyBorder="1" applyAlignment="1">
      <alignment vertical="center" wrapText="1"/>
    </xf>
    <xf numFmtId="0" fontId="44" fillId="0" borderId="3" xfId="0" applyFont="1" applyBorder="1" applyAlignment="1">
      <alignment horizontal="right" vertical="top" wrapText="1"/>
    </xf>
    <xf numFmtId="0" fontId="45" fillId="0" borderId="0" xfId="0" applyFont="1"/>
    <xf numFmtId="0" fontId="46" fillId="32" borderId="3" xfId="0" applyFont="1" applyFill="1" applyBorder="1" applyAlignment="1">
      <alignment horizontal="center" vertical="center" wrapText="1"/>
    </xf>
    <xf numFmtId="0" fontId="46" fillId="32" borderId="24" xfId="0" applyFont="1" applyFill="1" applyBorder="1" applyAlignment="1">
      <alignment horizontal="right" vertical="center" wrapText="1"/>
    </xf>
    <xf numFmtId="0" fontId="46" fillId="32" borderId="3" xfId="0" applyFont="1" applyFill="1" applyBorder="1" applyAlignment="1">
      <alignment horizontal="right" vertical="center" wrapText="1"/>
    </xf>
    <xf numFmtId="0" fontId="46" fillId="0" borderId="0" xfId="0" applyFont="1" applyAlignment="1">
      <alignment horizontal="center" wrapText="1"/>
    </xf>
    <xf numFmtId="0" fontId="46" fillId="32" borderId="3" xfId="0" applyFont="1" applyFill="1" applyBorder="1" applyAlignment="1">
      <alignment horizontal="center" wrapText="1"/>
    </xf>
    <xf numFmtId="0" fontId="46" fillId="32" borderId="36" xfId="0" applyFont="1" applyFill="1" applyBorder="1" applyAlignment="1">
      <alignment horizontal="center" vertical="center" wrapText="1"/>
    </xf>
    <xf numFmtId="0" fontId="11" fillId="0" borderId="3" xfId="0" applyFont="1" applyBorder="1" applyAlignment="1" applyProtection="1">
      <alignment wrapText="1"/>
      <protection hidden="1"/>
    </xf>
    <xf numFmtId="173" fontId="11" fillId="0" borderId="3" xfId="0" applyNumberFormat="1" applyFont="1" applyBorder="1" applyAlignment="1" applyProtection="1">
      <alignment wrapText="1"/>
      <protection hidden="1"/>
    </xf>
    <xf numFmtId="0" fontId="47" fillId="28" borderId="3" xfId="0" applyFont="1" applyFill="1" applyBorder="1" applyAlignment="1" applyProtection="1">
      <alignment horizontal="left" vertical="top" wrapText="1"/>
      <protection hidden="1"/>
    </xf>
    <xf numFmtId="3" fontId="47" fillId="28" borderId="3" xfId="0" applyNumberFormat="1" applyFont="1" applyFill="1" applyBorder="1" applyAlignment="1" applyProtection="1">
      <alignment horizontal="right" vertical="top" wrapText="1"/>
      <protection hidden="1"/>
    </xf>
    <xf numFmtId="171" fontId="47" fillId="28" borderId="3" xfId="0" applyNumberFormat="1" applyFont="1" applyFill="1" applyBorder="1" applyAlignment="1" applyProtection="1">
      <alignment horizontal="center" vertical="top" wrapText="1"/>
      <protection hidden="1"/>
    </xf>
    <xf numFmtId="0" fontId="9" fillId="28" borderId="3" xfId="0" applyFont="1" applyFill="1" applyBorder="1" applyAlignment="1">
      <alignment horizontal="left" vertical="center" wrapText="1"/>
    </xf>
    <xf numFmtId="0" fontId="9" fillId="28" borderId="24" xfId="0" applyFont="1" applyFill="1" applyBorder="1" applyAlignment="1">
      <alignment horizontal="left" vertical="center" wrapText="1"/>
    </xf>
    <xf numFmtId="0" fontId="9" fillId="28" borderId="21" xfId="0" applyFont="1" applyFill="1" applyBorder="1" applyAlignment="1">
      <alignment horizontal="left" vertical="center" wrapText="1"/>
    </xf>
    <xf numFmtId="0" fontId="9" fillId="28" borderId="3" xfId="0" applyFont="1" applyFill="1" applyBorder="1" applyAlignment="1">
      <alignment horizontal="left" vertical="center"/>
    </xf>
    <xf numFmtId="0" fontId="9" fillId="4" borderId="3" xfId="0" applyFont="1" applyFill="1" applyBorder="1" applyAlignment="1">
      <alignment vertical="center" wrapText="1"/>
    </xf>
    <xf numFmtId="0" fontId="15" fillId="4" borderId="3" xfId="0" applyFont="1" applyFill="1" applyBorder="1" applyAlignment="1" applyProtection="1">
      <alignment vertical="center" wrapText="1"/>
      <protection locked="0"/>
    </xf>
    <xf numFmtId="0" fontId="9" fillId="4" borderId="3" xfId="0" applyFont="1" applyFill="1" applyBorder="1" applyAlignment="1" applyProtection="1">
      <alignment vertical="center" wrapText="1"/>
      <protection locked="0"/>
    </xf>
    <xf numFmtId="0" fontId="33" fillId="0" borderId="3" xfId="0" applyFont="1" applyBorder="1" applyAlignment="1" applyProtection="1">
      <alignment horizontal="left" vertical="center" wrapText="1"/>
      <protection locked="0"/>
    </xf>
    <xf numFmtId="0" fontId="33" fillId="0" borderId="3" xfId="0" applyFont="1" applyBorder="1" applyAlignment="1" applyProtection="1">
      <alignment horizontal="center" vertical="center" wrapText="1"/>
      <protection locked="0"/>
    </xf>
    <xf numFmtId="0" fontId="15" fillId="30" borderId="3" xfId="0" applyFont="1" applyFill="1" applyBorder="1" applyAlignment="1">
      <alignment vertical="center" wrapText="1"/>
    </xf>
    <xf numFmtId="6" fontId="43" fillId="0" borderId="3" xfId="0" applyNumberFormat="1" applyFont="1" applyBorder="1" applyAlignment="1" applyProtection="1">
      <alignment horizontal="left" vertical="center" wrapText="1"/>
      <protection locked="0"/>
    </xf>
    <xf numFmtId="0" fontId="13" fillId="31" borderId="3" xfId="0" applyFont="1" applyFill="1" applyBorder="1" applyAlignment="1" applyProtection="1">
      <alignment vertical="center" wrapText="1"/>
      <protection locked="0"/>
    </xf>
    <xf numFmtId="0" fontId="9" fillId="0" borderId="0" xfId="0" applyFont="1" applyAlignment="1">
      <alignment vertical="center" wrapText="1"/>
    </xf>
    <xf numFmtId="0" fontId="8" fillId="0" borderId="0" xfId="0" applyFont="1" applyAlignment="1" applyProtection="1">
      <alignment vertical="center" wrapText="1"/>
      <protection locked="0"/>
    </xf>
    <xf numFmtId="0" fontId="13" fillId="0" borderId="0" xfId="0" applyFont="1" applyAlignment="1" applyProtection="1">
      <alignment vertical="center" wrapText="1"/>
      <protection locked="0"/>
    </xf>
    <xf numFmtId="0" fontId="9" fillId="0" borderId="0" xfId="0" applyFont="1" applyAlignment="1">
      <alignment horizontal="left" vertical="center" wrapText="1" indent="1"/>
    </xf>
    <xf numFmtId="0" fontId="8" fillId="4" borderId="0" xfId="0" applyFont="1" applyFill="1" applyAlignment="1" applyProtection="1">
      <alignment vertical="center" wrapText="1"/>
      <protection locked="0"/>
    </xf>
    <xf numFmtId="0" fontId="8" fillId="4" borderId="2" xfId="0" applyFont="1" applyFill="1" applyBorder="1" applyAlignment="1">
      <alignment vertical="center" wrapText="1"/>
    </xf>
    <xf numFmtId="0" fontId="13" fillId="4" borderId="18" xfId="0" applyFont="1" applyFill="1" applyBorder="1" applyAlignment="1">
      <alignment vertical="center" wrapText="1"/>
    </xf>
    <xf numFmtId="0" fontId="8" fillId="4" borderId="0" xfId="0" applyFont="1" applyFill="1" applyAlignment="1">
      <alignment vertical="center" wrapText="1"/>
    </xf>
    <xf numFmtId="0" fontId="8" fillId="0" borderId="0" xfId="0" applyFont="1" applyAlignment="1">
      <alignment vertical="center"/>
    </xf>
    <xf numFmtId="0" fontId="15" fillId="4" borderId="3" xfId="0" applyFont="1" applyFill="1" applyBorder="1" applyAlignment="1">
      <alignment vertical="center" wrapText="1"/>
    </xf>
    <xf numFmtId="0" fontId="8" fillId="0" borderId="3" xfId="0" applyFont="1" applyBorder="1" applyAlignment="1">
      <alignment vertical="center" wrapText="1"/>
    </xf>
    <xf numFmtId="0" fontId="13" fillId="0" borderId="3" xfId="0" applyFont="1" applyBorder="1" applyAlignment="1">
      <alignment vertical="center" wrapText="1"/>
    </xf>
    <xf numFmtId="6" fontId="43" fillId="0" borderId="3" xfId="0" applyNumberFormat="1" applyFont="1" applyBorder="1" applyAlignment="1">
      <alignment horizontal="left" vertical="center" wrapText="1"/>
    </xf>
    <xf numFmtId="0" fontId="13" fillId="31" borderId="3" xfId="0" applyFont="1" applyFill="1" applyBorder="1" applyAlignment="1">
      <alignment vertical="center" wrapText="1"/>
    </xf>
    <xf numFmtId="0" fontId="13" fillId="0" borderId="0" xfId="0" applyFont="1" applyAlignment="1">
      <alignment vertical="center" wrapText="1"/>
    </xf>
    <xf numFmtId="0" fontId="13" fillId="0" borderId="14" xfId="0" applyFont="1" applyBorder="1" applyAlignment="1">
      <alignment vertical="center" wrapText="1"/>
    </xf>
    <xf numFmtId="44" fontId="3" fillId="0" borderId="0" xfId="0" applyNumberFormat="1" applyFont="1" applyAlignment="1" applyProtection="1">
      <alignment vertical="center"/>
      <protection hidden="1"/>
    </xf>
    <xf numFmtId="0" fontId="3" fillId="0" borderId="0" xfId="0" applyFont="1" applyAlignment="1" applyProtection="1">
      <alignment vertical="center" wrapText="1"/>
      <protection hidden="1"/>
    </xf>
    <xf numFmtId="0" fontId="3" fillId="0" borderId="0" xfId="0" applyFont="1" applyAlignment="1" applyProtection="1">
      <alignment vertical="center"/>
      <protection hidden="1"/>
    </xf>
    <xf numFmtId="0" fontId="10" fillId="0" borderId="0" xfId="0" applyFont="1" applyAlignment="1" applyProtection="1">
      <alignment vertical="center"/>
      <protection hidden="1"/>
    </xf>
    <xf numFmtId="44" fontId="10" fillId="0" borderId="0" xfId="0" applyNumberFormat="1" applyFont="1" applyAlignment="1" applyProtection="1">
      <alignment vertical="center" wrapText="1"/>
      <protection hidden="1"/>
    </xf>
    <xf numFmtId="44" fontId="11" fillId="0" borderId="0" xfId="0" applyNumberFormat="1" applyFont="1" applyAlignment="1" applyProtection="1">
      <alignment horizontal="center" vertical="center"/>
      <protection hidden="1"/>
    </xf>
    <xf numFmtId="0" fontId="11" fillId="0" borderId="0" xfId="0" applyFont="1" applyAlignment="1" applyProtection="1">
      <alignment vertical="center" wrapText="1"/>
      <protection hidden="1"/>
    </xf>
    <xf numFmtId="0" fontId="11" fillId="0" borderId="0" xfId="0" applyFont="1" applyAlignment="1" applyProtection="1">
      <alignment vertical="center"/>
      <protection hidden="1"/>
    </xf>
    <xf numFmtId="44" fontId="11" fillId="0" borderId="0" xfId="0" applyNumberFormat="1" applyFont="1" applyAlignment="1" applyProtection="1">
      <alignment horizontal="left" vertical="center" wrapText="1"/>
      <protection hidden="1"/>
    </xf>
    <xf numFmtId="44" fontId="27" fillId="3" borderId="10" xfId="0" applyNumberFormat="1" applyFont="1" applyFill="1" applyBorder="1" applyAlignment="1" applyProtection="1">
      <alignment horizontal="center" vertical="center"/>
      <protection hidden="1"/>
    </xf>
    <xf numFmtId="0" fontId="27" fillId="0" borderId="0" xfId="0" applyFont="1" applyAlignment="1" applyProtection="1">
      <alignment vertical="center"/>
      <protection hidden="1"/>
    </xf>
    <xf numFmtId="0" fontId="33" fillId="0" borderId="0" xfId="0" applyFont="1" applyAlignment="1">
      <alignment vertical="center"/>
    </xf>
    <xf numFmtId="0" fontId="11" fillId="26" borderId="3" xfId="0" applyFont="1" applyFill="1" applyBorder="1" applyAlignment="1" applyProtection="1">
      <alignment vertical="center" wrapText="1"/>
      <protection hidden="1"/>
    </xf>
    <xf numFmtId="44" fontId="10" fillId="26" borderId="3" xfId="0" applyNumberFormat="1" applyFont="1" applyFill="1" applyBorder="1" applyAlignment="1" applyProtection="1">
      <alignment vertical="center" wrapText="1"/>
      <protection hidden="1"/>
    </xf>
    <xf numFmtId="44" fontId="11" fillId="26" borderId="10" xfId="0" applyNumberFormat="1" applyFont="1" applyFill="1" applyBorder="1" applyAlignment="1" applyProtection="1">
      <alignment vertical="center" wrapText="1"/>
      <protection hidden="1"/>
    </xf>
    <xf numFmtId="44" fontId="11" fillId="0" borderId="3" xfId="0" applyNumberFormat="1" applyFont="1" applyBorder="1" applyAlignment="1">
      <alignment vertical="center"/>
    </xf>
    <xf numFmtId="0" fontId="11" fillId="0" borderId="3" xfId="0" applyFont="1" applyBorder="1" applyAlignment="1" applyProtection="1">
      <alignment vertical="center" wrapText="1"/>
      <protection locked="0"/>
    </xf>
    <xf numFmtId="165" fontId="11" fillId="0" borderId="3" xfId="0" applyNumberFormat="1" applyFont="1" applyBorder="1" applyAlignment="1" applyProtection="1">
      <alignment vertical="center" wrapText="1"/>
      <protection locked="0"/>
    </xf>
    <xf numFmtId="44" fontId="11" fillId="0" borderId="3" xfId="0" applyNumberFormat="1" applyFont="1" applyBorder="1" applyAlignment="1" applyProtection="1">
      <alignment vertical="center" wrapText="1"/>
      <protection locked="0"/>
    </xf>
    <xf numFmtId="165" fontId="10" fillId="3" borderId="3" xfId="0" applyNumberFormat="1" applyFont="1" applyFill="1" applyBorder="1" applyAlignment="1" applyProtection="1">
      <alignment horizontal="right" vertical="center" wrapText="1"/>
      <protection hidden="1"/>
    </xf>
    <xf numFmtId="165" fontId="11" fillId="3" borderId="3" xfId="0" applyNumberFormat="1" applyFont="1" applyFill="1" applyBorder="1" applyAlignment="1" applyProtection="1">
      <alignment horizontal="right" vertical="center" wrapText="1"/>
      <protection hidden="1"/>
    </xf>
    <xf numFmtId="166" fontId="12" fillId="3" borderId="11" xfId="0" applyNumberFormat="1" applyFont="1" applyFill="1" applyBorder="1" applyAlignment="1" applyProtection="1">
      <alignment horizontal="right" vertical="center"/>
      <protection hidden="1"/>
    </xf>
    <xf numFmtId="0" fontId="11" fillId="0" borderId="0" xfId="0" applyFont="1" applyAlignment="1">
      <alignment vertical="center"/>
    </xf>
    <xf numFmtId="0" fontId="11" fillId="0" borderId="3" xfId="0" applyFont="1" applyBorder="1" applyAlignment="1" applyProtection="1">
      <alignment horizontal="left" vertical="center" wrapText="1"/>
      <protection locked="0"/>
    </xf>
    <xf numFmtId="165" fontId="11" fillId="0" borderId="3" xfId="0" applyNumberFormat="1" applyFont="1" applyBorder="1" applyAlignment="1" applyProtection="1">
      <alignment horizontal="right" vertical="center" wrapText="1"/>
      <protection locked="0"/>
    </xf>
    <xf numFmtId="44" fontId="11" fillId="0" borderId="3" xfId="0" applyNumberFormat="1" applyFont="1" applyBorder="1" applyAlignment="1" applyProtection="1">
      <alignment horizontal="right" vertical="center" wrapText="1"/>
      <protection locked="0"/>
    </xf>
    <xf numFmtId="0" fontId="11" fillId="26" borderId="10" xfId="0" applyFont="1" applyFill="1" applyBorder="1" applyAlignment="1" applyProtection="1">
      <alignment vertical="center" wrapText="1"/>
      <protection hidden="1"/>
    </xf>
    <xf numFmtId="44" fontId="10" fillId="26" borderId="10" xfId="0" applyNumberFormat="1" applyFont="1" applyFill="1" applyBorder="1" applyAlignment="1" applyProtection="1">
      <alignment vertical="center" wrapText="1"/>
      <protection hidden="1"/>
    </xf>
    <xf numFmtId="0" fontId="11" fillId="0" borderId="21" xfId="0" applyFont="1" applyBorder="1" applyAlignment="1" applyProtection="1">
      <alignment horizontal="left" vertical="center" wrapText="1"/>
      <protection locked="0"/>
    </xf>
    <xf numFmtId="44" fontId="11" fillId="0" borderId="21" xfId="0" applyNumberFormat="1" applyFont="1" applyBorder="1" applyAlignment="1" applyProtection="1">
      <alignment horizontal="right" vertical="center" wrapText="1"/>
      <protection locked="0"/>
    </xf>
    <xf numFmtId="44" fontId="11" fillId="0" borderId="21" xfId="0" applyNumberFormat="1" applyFont="1" applyBorder="1" applyAlignment="1" applyProtection="1">
      <alignment vertical="center" wrapText="1"/>
      <protection locked="0"/>
    </xf>
    <xf numFmtId="0" fontId="11" fillId="0" borderId="21" xfId="0" applyFont="1" applyBorder="1" applyAlignment="1" applyProtection="1">
      <alignment vertical="center" wrapText="1"/>
      <protection locked="0"/>
    </xf>
    <xf numFmtId="165" fontId="10" fillId="3" borderId="21" xfId="0" applyNumberFormat="1" applyFont="1" applyFill="1" applyBorder="1" applyAlignment="1" applyProtection="1">
      <alignment horizontal="right" vertical="center" wrapText="1"/>
      <protection hidden="1"/>
    </xf>
    <xf numFmtId="165" fontId="11" fillId="3" borderId="21" xfId="0" applyNumberFormat="1" applyFont="1" applyFill="1" applyBorder="1" applyAlignment="1" applyProtection="1">
      <alignment horizontal="right" vertical="center" wrapText="1"/>
      <protection hidden="1"/>
    </xf>
    <xf numFmtId="166" fontId="12" fillId="3" borderId="22" xfId="0" applyNumberFormat="1" applyFont="1" applyFill="1" applyBorder="1" applyAlignment="1" applyProtection="1">
      <alignment horizontal="right" vertical="center"/>
      <protection hidden="1"/>
    </xf>
    <xf numFmtId="44" fontId="11" fillId="0" borderId="3" xfId="1" applyFont="1" applyFill="1" applyBorder="1" applyAlignment="1">
      <alignment horizontal="left" vertical="center"/>
    </xf>
    <xf numFmtId="0" fontId="11" fillId="26" borderId="27" xfId="0" applyFont="1" applyFill="1" applyBorder="1" applyAlignment="1" applyProtection="1">
      <alignment vertical="center" wrapText="1"/>
      <protection hidden="1"/>
    </xf>
    <xf numFmtId="0" fontId="11" fillId="26" borderId="21" xfId="0" applyFont="1" applyFill="1" applyBorder="1" applyAlignment="1" applyProtection="1">
      <alignment vertical="center" wrapText="1"/>
      <protection hidden="1"/>
    </xf>
    <xf numFmtId="44" fontId="11" fillId="0" borderId="21" xfId="1" applyFont="1" applyFill="1" applyBorder="1" applyAlignment="1">
      <alignment horizontal="left" vertical="center"/>
    </xf>
    <xf numFmtId="165" fontId="11" fillId="0" borderId="21" xfId="0" applyNumberFormat="1" applyFont="1" applyBorder="1" applyAlignment="1" applyProtection="1">
      <alignment horizontal="right" vertical="center" wrapText="1"/>
      <protection locked="0"/>
    </xf>
    <xf numFmtId="0" fontId="3" fillId="0" borderId="0" xfId="0" applyFont="1" applyAlignment="1">
      <alignment vertical="center"/>
    </xf>
    <xf numFmtId="44" fontId="3" fillId="0" borderId="0" xfId="0" applyNumberFormat="1" applyFont="1" applyAlignment="1">
      <alignment vertical="center"/>
    </xf>
    <xf numFmtId="0" fontId="3" fillId="0" borderId="0" xfId="0" applyFont="1" applyAlignment="1">
      <alignment vertical="center" wrapText="1"/>
    </xf>
    <xf numFmtId="3" fontId="4" fillId="0" borderId="0" xfId="0" applyNumberFormat="1" applyFont="1" applyAlignment="1">
      <alignment vertical="center" wrapText="1"/>
    </xf>
    <xf numFmtId="0" fontId="10" fillId="0" borderId="0" xfId="0" applyFont="1" applyAlignment="1">
      <alignment vertical="center" wrapText="1"/>
    </xf>
    <xf numFmtId="37" fontId="11" fillId="0" borderId="0" xfId="0" applyNumberFormat="1" applyFont="1" applyAlignment="1">
      <alignment vertical="center" wrapText="1"/>
    </xf>
    <xf numFmtId="166" fontId="12" fillId="0" borderId="0" xfId="0" applyNumberFormat="1" applyFont="1" applyAlignment="1">
      <alignment vertical="center"/>
    </xf>
    <xf numFmtId="44" fontId="3" fillId="0" borderId="0" xfId="0" applyNumberFormat="1" applyFont="1" applyAlignment="1">
      <alignment vertical="center" wrapText="1"/>
    </xf>
    <xf numFmtId="173" fontId="27" fillId="9" borderId="24" xfId="0" applyNumberFormat="1" applyFont="1" applyFill="1" applyBorder="1" applyAlignment="1">
      <alignment horizontal="center" vertical="center" wrapText="1"/>
    </xf>
    <xf numFmtId="173" fontId="11" fillId="0" borderId="3" xfId="0" applyNumberFormat="1" applyFont="1" applyBorder="1" applyAlignment="1" applyProtection="1">
      <alignment vertical="center" wrapText="1"/>
      <protection locked="0"/>
    </xf>
    <xf numFmtId="173" fontId="11" fillId="0" borderId="3" xfId="0" applyNumberFormat="1" applyFont="1" applyBorder="1" applyAlignment="1" applyProtection="1">
      <alignment horizontal="right" vertical="center" wrapText="1"/>
      <protection locked="0"/>
    </xf>
    <xf numFmtId="173" fontId="11" fillId="0" borderId="21" xfId="0" applyNumberFormat="1" applyFont="1" applyBorder="1" applyAlignment="1" applyProtection="1">
      <alignment horizontal="right" vertical="center" wrapText="1"/>
      <protection locked="0"/>
    </xf>
    <xf numFmtId="173" fontId="4" fillId="0" borderId="0" xfId="0" applyNumberFormat="1" applyFont="1" applyAlignment="1">
      <alignment vertical="center" wrapText="1"/>
    </xf>
    <xf numFmtId="0" fontId="21" fillId="23" borderId="0" xfId="0" applyFont="1" applyFill="1" applyAlignment="1">
      <alignment horizontal="center" vertical="center"/>
    </xf>
    <xf numFmtId="0" fontId="8" fillId="0" borderId="0" xfId="0" applyFont="1" applyAlignment="1">
      <alignment horizontal="center"/>
    </xf>
    <xf numFmtId="0" fontId="8" fillId="0" borderId="0" xfId="0" applyFont="1" applyAlignment="1">
      <alignment horizontal="center" wrapText="1"/>
    </xf>
    <xf numFmtId="0" fontId="8" fillId="0" borderId="0" xfId="0" applyFont="1" applyAlignment="1">
      <alignment horizontal="center" vertical="top" wrapText="1"/>
    </xf>
    <xf numFmtId="0" fontId="10" fillId="3" borderId="3" xfId="0" applyFont="1" applyFill="1" applyBorder="1" applyAlignment="1">
      <alignment horizontal="center"/>
    </xf>
    <xf numFmtId="0" fontId="6" fillId="0" borderId="0" xfId="0" applyFont="1" applyAlignment="1">
      <alignment horizontal="center" vertical="center" wrapText="1"/>
    </xf>
    <xf numFmtId="0" fontId="10" fillId="3" borderId="3" xfId="0" applyFont="1" applyFill="1" applyBorder="1" applyAlignment="1">
      <alignment horizontal="left"/>
    </xf>
    <xf numFmtId="0" fontId="11" fillId="4" borderId="21" xfId="0" applyFont="1" applyFill="1" applyBorder="1" applyAlignment="1" applyProtection="1">
      <alignment horizontal="center" vertical="center" wrapText="1"/>
      <protection hidden="1"/>
    </xf>
    <xf numFmtId="0" fontId="11" fillId="4" borderId="24" xfId="0" applyFont="1" applyFill="1" applyBorder="1" applyAlignment="1" applyProtection="1">
      <alignment horizontal="center" vertical="center" wrapText="1"/>
      <protection hidden="1"/>
    </xf>
    <xf numFmtId="0" fontId="11" fillId="4" borderId="3" xfId="0" applyFont="1" applyFill="1" applyBorder="1" applyAlignment="1" applyProtection="1">
      <alignment horizontal="center" vertical="center" wrapText="1"/>
      <protection hidden="1"/>
    </xf>
    <xf numFmtId="0" fontId="10" fillId="3" borderId="3" xfId="0" applyFont="1" applyFill="1" applyBorder="1" applyAlignment="1">
      <alignment horizontal="center" vertical="center"/>
    </xf>
    <xf numFmtId="0" fontId="9" fillId="2" borderId="3" xfId="0" applyFont="1" applyFill="1" applyBorder="1" applyAlignment="1">
      <alignment horizontal="left" vertical="center"/>
    </xf>
    <xf numFmtId="0" fontId="9" fillId="2" borderId="11" xfId="0" applyFont="1" applyFill="1" applyBorder="1" applyAlignment="1">
      <alignment horizontal="left" vertical="center"/>
    </xf>
    <xf numFmtId="0" fontId="9" fillId="2" borderId="12" xfId="0" applyFont="1" applyFill="1" applyBorder="1" applyAlignment="1">
      <alignment horizontal="left" vertical="center"/>
    </xf>
    <xf numFmtId="0" fontId="9" fillId="2" borderId="10" xfId="0" applyFont="1" applyFill="1" applyBorder="1" applyAlignment="1">
      <alignment horizontal="left" vertical="center"/>
    </xf>
    <xf numFmtId="169" fontId="11" fillId="28" borderId="3" xfId="0" applyNumberFormat="1" applyFont="1" applyFill="1" applyBorder="1" applyAlignment="1" applyProtection="1">
      <alignment horizontal="left" vertical="center"/>
      <protection locked="0"/>
    </xf>
    <xf numFmtId="0" fontId="11" fillId="28" borderId="3" xfId="0" applyFont="1" applyFill="1" applyBorder="1" applyAlignment="1" applyProtection="1">
      <alignment horizontal="left" vertical="center" wrapText="1"/>
      <protection hidden="1"/>
    </xf>
    <xf numFmtId="165" fontId="33" fillId="28" borderId="3" xfId="0" applyNumberFormat="1" applyFont="1" applyFill="1" applyBorder="1" applyAlignment="1" applyProtection="1">
      <alignment horizontal="left" vertical="center" wrapText="1"/>
      <protection locked="0"/>
    </xf>
    <xf numFmtId="1" fontId="11" fillId="28" borderId="3" xfId="0" applyNumberFormat="1" applyFont="1" applyFill="1" applyBorder="1" applyAlignment="1" applyProtection="1">
      <alignment horizontal="left" vertical="center" wrapText="1"/>
      <protection locked="0"/>
    </xf>
    <xf numFmtId="0" fontId="11" fillId="28" borderId="3" xfId="0" applyFont="1" applyFill="1" applyBorder="1" applyAlignment="1" applyProtection="1">
      <alignment horizontal="left" vertical="center" wrapText="1"/>
      <protection locked="0"/>
    </xf>
    <xf numFmtId="0" fontId="11" fillId="28" borderId="11" xfId="0" applyFont="1" applyFill="1" applyBorder="1" applyAlignment="1" applyProtection="1">
      <alignment horizontal="left" vertical="center" wrapText="1"/>
      <protection locked="0"/>
    </xf>
    <xf numFmtId="0" fontId="11" fillId="28" borderId="10" xfId="0" applyFont="1" applyFill="1" applyBorder="1" applyAlignment="1" applyProtection="1">
      <alignment horizontal="left" vertical="center" wrapText="1"/>
      <protection locked="0"/>
    </xf>
    <xf numFmtId="165" fontId="11" fillId="28" borderId="3" xfId="0" applyNumberFormat="1" applyFont="1" applyFill="1" applyBorder="1" applyAlignment="1" applyProtection="1">
      <alignment horizontal="left" vertical="center" wrapText="1"/>
      <protection locked="0"/>
    </xf>
    <xf numFmtId="0" fontId="9" fillId="18" borderId="3" xfId="0" applyFont="1" applyFill="1" applyBorder="1" applyAlignment="1">
      <alignment horizontal="center"/>
    </xf>
    <xf numFmtId="0" fontId="8" fillId="4" borderId="3" xfId="0" applyFont="1" applyFill="1" applyBorder="1" applyAlignment="1">
      <alignment horizontal="left" vertical="top" wrapText="1"/>
    </xf>
    <xf numFmtId="0" fontId="8" fillId="4" borderId="3" xfId="0" applyFont="1" applyFill="1" applyBorder="1" applyAlignment="1">
      <alignment horizontal="left" vertical="top"/>
    </xf>
    <xf numFmtId="0" fontId="39" fillId="0" borderId="33" xfId="0" applyFont="1" applyBorder="1" applyAlignment="1" applyProtection="1">
      <alignment horizontal="right" vertical="center" wrapText="1"/>
      <protection locked="0"/>
    </xf>
    <xf numFmtId="0" fontId="36" fillId="28" borderId="11" xfId="3" applyFill="1" applyBorder="1" applyAlignment="1" applyProtection="1">
      <alignment horizontal="left" vertical="center" wrapText="1"/>
      <protection locked="0"/>
    </xf>
    <xf numFmtId="0" fontId="11" fillId="28" borderId="11" xfId="0" applyFont="1" applyFill="1" applyBorder="1" applyAlignment="1" applyProtection="1">
      <alignment horizontal="left" vertical="center" wrapText="1"/>
      <protection hidden="1"/>
    </xf>
    <xf numFmtId="0" fontId="11" fillId="28" borderId="10" xfId="0" applyFont="1" applyFill="1" applyBorder="1" applyAlignment="1" applyProtection="1">
      <alignment horizontal="left" vertical="center" wrapText="1"/>
      <protection hidden="1"/>
    </xf>
    <xf numFmtId="0" fontId="3" fillId="0" borderId="0" xfId="0" applyFont="1" applyAlignment="1">
      <alignment horizontal="center"/>
    </xf>
    <xf numFmtId="0" fontId="3" fillId="0" borderId="0" xfId="0" applyFont="1" applyAlignment="1">
      <alignment horizontal="center" wrapText="1"/>
    </xf>
    <xf numFmtId="0" fontId="10" fillId="15" borderId="21" xfId="0" applyFont="1" applyFill="1" applyBorder="1" applyAlignment="1" applyProtection="1">
      <alignment horizontal="center" vertical="center" wrapText="1"/>
      <protection hidden="1"/>
    </xf>
    <xf numFmtId="0" fontId="10" fillId="18" borderId="3" xfId="0" applyFont="1" applyFill="1" applyBorder="1" applyAlignment="1">
      <alignment horizontal="center" vertical="center" wrapText="1"/>
    </xf>
    <xf numFmtId="0" fontId="10" fillId="18" borderId="3" xfId="0" applyFont="1" applyFill="1" applyBorder="1" applyAlignment="1">
      <alignment horizontal="center" vertical="center"/>
    </xf>
    <xf numFmtId="0" fontId="11" fillId="4" borderId="3" xfId="0" applyFont="1" applyFill="1" applyBorder="1" applyAlignment="1">
      <alignment horizontal="left" vertical="top" wrapText="1"/>
    </xf>
    <xf numFmtId="0" fontId="26" fillId="10" borderId="21" xfId="0" applyFont="1" applyFill="1" applyBorder="1" applyAlignment="1" applyProtection="1">
      <alignment horizontal="center" vertical="center"/>
      <protection hidden="1"/>
    </xf>
    <xf numFmtId="0" fontId="10" fillId="8" borderId="21" xfId="0" applyFont="1" applyFill="1" applyBorder="1" applyAlignment="1" applyProtection="1">
      <alignment horizontal="center" vertical="center"/>
      <protection hidden="1"/>
    </xf>
    <xf numFmtId="0" fontId="27" fillId="11" borderId="21" xfId="0" applyFont="1" applyFill="1" applyBorder="1" applyAlignment="1" applyProtection="1">
      <alignment horizontal="center" vertical="center" wrapText="1"/>
      <protection hidden="1"/>
    </xf>
    <xf numFmtId="0" fontId="10" fillId="13" borderId="21" xfId="0" applyFont="1" applyFill="1" applyBorder="1" applyAlignment="1" applyProtection="1">
      <alignment horizontal="center" vertical="center" wrapText="1"/>
      <protection hidden="1"/>
    </xf>
    <xf numFmtId="0" fontId="10" fillId="6" borderId="21" xfId="0" applyFont="1" applyFill="1" applyBorder="1" applyAlignment="1" applyProtection="1">
      <alignment horizontal="center" vertical="center" wrapText="1"/>
      <protection hidden="1"/>
    </xf>
    <xf numFmtId="0" fontId="27" fillId="10" borderId="11" xfId="0" applyFont="1" applyFill="1" applyBorder="1" applyAlignment="1" applyProtection="1">
      <alignment horizontal="center" vertical="center"/>
      <protection hidden="1"/>
    </xf>
    <xf numFmtId="0" fontId="27" fillId="10" borderId="12" xfId="0" applyFont="1" applyFill="1" applyBorder="1" applyAlignment="1" applyProtection="1">
      <alignment horizontal="center" vertical="center"/>
      <protection hidden="1"/>
    </xf>
    <xf numFmtId="44" fontId="36" fillId="0" borderId="0" xfId="3" applyNumberFormat="1" applyAlignment="1" applyProtection="1">
      <alignment horizontal="center" vertical="center" wrapText="1"/>
      <protection hidden="1"/>
    </xf>
    <xf numFmtId="0" fontId="11" fillId="4" borderId="22"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4" borderId="27" xfId="0" applyFont="1" applyFill="1" applyBorder="1" applyAlignment="1">
      <alignment horizontal="left" vertical="center" wrapText="1"/>
    </xf>
    <xf numFmtId="0" fontId="11" fillId="4" borderId="31" xfId="0" applyFont="1" applyFill="1" applyBorder="1" applyAlignment="1">
      <alignment horizontal="left" vertical="center" wrapText="1"/>
    </xf>
    <xf numFmtId="0" fontId="11" fillId="4" borderId="0" xfId="0" applyFont="1" applyFill="1" applyAlignment="1">
      <alignment horizontal="left" vertical="center" wrapText="1"/>
    </xf>
    <xf numFmtId="0" fontId="11" fillId="4" borderId="32" xfId="0" applyFont="1" applyFill="1" applyBorder="1" applyAlignment="1">
      <alignment horizontal="left" vertical="center" wrapText="1"/>
    </xf>
    <xf numFmtId="0" fontId="11" fillId="4" borderId="25" xfId="0" applyFont="1" applyFill="1" applyBorder="1" applyAlignment="1">
      <alignment horizontal="left" vertical="center" wrapText="1"/>
    </xf>
    <xf numFmtId="0" fontId="11" fillId="4" borderId="33" xfId="0" applyFont="1" applyFill="1" applyBorder="1" applyAlignment="1">
      <alignment horizontal="left" vertical="center" wrapText="1"/>
    </xf>
    <xf numFmtId="0" fontId="11" fillId="4" borderId="26" xfId="0" applyFont="1" applyFill="1" applyBorder="1" applyAlignment="1">
      <alignment horizontal="left" vertical="center" wrapText="1"/>
    </xf>
    <xf numFmtId="0" fontId="27" fillId="18" borderId="3" xfId="0" applyFont="1" applyFill="1" applyBorder="1" applyAlignment="1">
      <alignment horizontal="center" vertical="center"/>
    </xf>
    <xf numFmtId="0" fontId="3" fillId="0" borderId="0" xfId="0" applyFont="1" applyAlignment="1" applyProtection="1">
      <alignment horizontal="center" vertical="center" wrapText="1"/>
      <protection hidden="1"/>
    </xf>
    <xf numFmtId="0" fontId="27" fillId="8" borderId="3" xfId="0" applyFont="1" applyFill="1" applyBorder="1" applyAlignment="1" applyProtection="1">
      <alignment horizontal="center" vertical="center"/>
      <protection hidden="1"/>
    </xf>
    <xf numFmtId="0" fontId="27" fillId="11" borderId="3" xfId="0" applyFont="1" applyFill="1" applyBorder="1" applyAlignment="1" applyProtection="1">
      <alignment horizontal="center" vertical="center" wrapText="1"/>
      <protection hidden="1"/>
    </xf>
    <xf numFmtId="0" fontId="27" fillId="3" borderId="3" xfId="0" applyFont="1" applyFill="1" applyBorder="1" applyAlignment="1" applyProtection="1">
      <alignment horizontal="center" vertical="center" wrapText="1"/>
      <protection hidden="1"/>
    </xf>
    <xf numFmtId="0" fontId="27" fillId="13" borderId="3" xfId="0" applyFont="1" applyFill="1" applyBorder="1" applyAlignment="1" applyProtection="1">
      <alignment horizontal="center" vertical="center" wrapText="1"/>
      <protection hidden="1"/>
    </xf>
    <xf numFmtId="0" fontId="27" fillId="6" borderId="3" xfId="0" applyFont="1" applyFill="1" applyBorder="1" applyAlignment="1" applyProtection="1">
      <alignment horizontal="center" vertical="center" wrapText="1"/>
      <protection hidden="1"/>
    </xf>
    <xf numFmtId="0" fontId="27" fillId="15" borderId="19" xfId="0" applyFont="1" applyFill="1" applyBorder="1" applyAlignment="1" applyProtection="1">
      <alignment horizontal="center" vertical="center" wrapText="1"/>
      <protection hidden="1"/>
    </xf>
    <xf numFmtId="3" fontId="4" fillId="0" borderId="0" xfId="0" applyNumberFormat="1"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10" fillId="14" borderId="3" xfId="0" applyFont="1" applyFill="1" applyBorder="1" applyAlignment="1">
      <alignment horizontal="left" vertical="center"/>
    </xf>
    <xf numFmtId="0" fontId="27" fillId="18" borderId="3" xfId="0" applyFont="1" applyFill="1" applyBorder="1" applyAlignment="1">
      <alignment horizontal="center" vertical="center" wrapText="1"/>
    </xf>
    <xf numFmtId="0" fontId="11" fillId="4" borderId="3" xfId="0" applyFont="1" applyFill="1" applyBorder="1" applyAlignment="1">
      <alignment horizontal="left" vertical="top"/>
    </xf>
    <xf numFmtId="0" fontId="27" fillId="14" borderId="0" xfId="0" applyFont="1" applyFill="1" applyAlignment="1">
      <alignment horizontal="left" vertical="center" wrapText="1"/>
    </xf>
    <xf numFmtId="0" fontId="27" fillId="14" borderId="32" xfId="0" applyFont="1" applyFill="1" applyBorder="1" applyAlignment="1">
      <alignment horizontal="left" vertical="center" wrapText="1"/>
    </xf>
    <xf numFmtId="0" fontId="27" fillId="14" borderId="3" xfId="0" applyFont="1" applyFill="1" applyBorder="1" applyAlignment="1">
      <alignment horizontal="left" vertical="center" wrapText="1"/>
    </xf>
    <xf numFmtId="0" fontId="0" fillId="0" borderId="0" xfId="0" applyAlignment="1">
      <alignment horizontal="left" wrapText="1"/>
    </xf>
    <xf numFmtId="0" fontId="0" fillId="0" borderId="0" xfId="0" applyAlignment="1">
      <alignment horizontal="left"/>
    </xf>
  </cellXfs>
  <cellStyles count="5">
    <cellStyle name="Comma" xfId="2" builtinId="3"/>
    <cellStyle name="Currency" xfId="1" builtinId="4"/>
    <cellStyle name="Hyperlink" xfId="3" builtinId="8"/>
    <cellStyle name="Normal" xfId="0" builtinId="0"/>
    <cellStyle name="Percent" xfId="4" builtinId="5"/>
  </cellStyles>
  <dxfs count="432">
    <dxf>
      <font>
        <color theme="1" tint="0.499984740745262"/>
      </font>
      <fill>
        <patternFill>
          <bgColor theme="0" tint="-0.24994659260841701"/>
        </patternFill>
      </fill>
    </dxf>
    <dxf>
      <fill>
        <patternFill patternType="lightGray"/>
      </fill>
    </dxf>
    <dxf>
      <fill>
        <patternFill patternType="lightGray"/>
      </fill>
    </dxf>
    <dxf>
      <font>
        <color theme="1" tint="0.499984740745262"/>
      </font>
      <fill>
        <patternFill>
          <bgColor theme="0" tint="-0.24994659260841701"/>
        </patternFill>
      </fill>
    </dxf>
    <dxf>
      <font>
        <b/>
        <i val="0"/>
        <color rgb="FFC00000"/>
      </font>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patternType="lightGray"/>
      </fill>
    </dxf>
    <dxf>
      <fill>
        <patternFill>
          <bgColor theme="0" tint="-0.24994659260841701"/>
        </patternFill>
      </fill>
    </dxf>
    <dxf>
      <fill>
        <patternFill>
          <bgColor theme="0" tint="-0.14996795556505021"/>
        </patternFill>
      </fill>
    </dxf>
    <dxf>
      <fill>
        <patternFill>
          <bgColor theme="8" tint="0.59996337778862885"/>
        </patternFill>
      </fill>
    </dxf>
    <dxf>
      <fill>
        <patternFill>
          <bgColor theme="5" tint="0.59996337778862885"/>
        </patternFill>
      </fill>
    </dxf>
    <dxf>
      <fill>
        <patternFill>
          <bgColor theme="9" tint="0.59996337778862885"/>
        </patternFill>
      </fill>
    </dxf>
    <dxf>
      <fill>
        <patternFill>
          <bgColor theme="0" tint="-0.24994659260841701"/>
        </patternFill>
      </fill>
    </dxf>
    <dxf>
      <fill>
        <patternFill patternType="lightGray"/>
      </fill>
    </dxf>
    <dxf>
      <fill>
        <patternFill>
          <bgColor theme="9" tint="0.59996337778862885"/>
        </patternFill>
      </fill>
    </dxf>
    <dxf>
      <fill>
        <patternFill>
          <bgColor theme="5" tint="0.59996337778862885"/>
        </patternFill>
      </fill>
    </dxf>
    <dxf>
      <fill>
        <patternFill>
          <bgColor theme="0" tint="-0.14996795556505021"/>
        </patternFill>
      </fill>
    </dxf>
    <dxf>
      <fill>
        <patternFill>
          <bgColor theme="8" tint="0.59996337778862885"/>
        </patternFill>
      </fill>
    </dxf>
    <dxf>
      <fill>
        <patternFill>
          <bgColor theme="0" tint="-0.24994659260841701"/>
        </patternFill>
      </fill>
    </dxf>
    <dxf>
      <fill>
        <patternFill patternType="lightGray"/>
      </fill>
    </dxf>
    <dxf>
      <fill>
        <patternFill>
          <bgColor theme="9" tint="0.59996337778862885"/>
        </patternFill>
      </fill>
    </dxf>
    <dxf>
      <fill>
        <patternFill>
          <bgColor theme="0" tint="-0.14996795556505021"/>
        </patternFill>
      </fill>
    </dxf>
    <dxf>
      <fill>
        <patternFill>
          <bgColor theme="5" tint="0.59996337778862885"/>
        </patternFill>
      </fill>
    </dxf>
    <dxf>
      <fill>
        <patternFill>
          <bgColor theme="8" tint="0.59996337778862885"/>
        </patternFill>
      </fill>
    </dxf>
    <dxf>
      <fill>
        <patternFill>
          <bgColor theme="0" tint="-0.24994659260841701"/>
        </patternFill>
      </fill>
    </dxf>
    <dxf>
      <fill>
        <patternFill patternType="lightGray"/>
      </fill>
    </dxf>
    <dxf>
      <fill>
        <patternFill>
          <bgColor theme="0" tint="-0.14996795556505021"/>
        </patternFill>
      </fill>
    </dxf>
    <dxf>
      <fill>
        <patternFill>
          <bgColor theme="9" tint="0.59996337778862885"/>
        </patternFill>
      </fill>
    </dxf>
    <dxf>
      <fill>
        <patternFill>
          <bgColor theme="8" tint="0.59996337778862885"/>
        </patternFill>
      </fill>
    </dxf>
    <dxf>
      <fill>
        <patternFill>
          <bgColor theme="5" tint="0.59996337778862885"/>
        </patternFill>
      </fill>
    </dxf>
    <dxf>
      <fill>
        <patternFill patternType="lightGray"/>
      </fill>
    </dxf>
    <dxf>
      <fill>
        <patternFill>
          <bgColor theme="0" tint="-0.14996795556505021"/>
        </patternFill>
      </fill>
    </dxf>
    <dxf>
      <fill>
        <patternFill>
          <bgColor theme="4" tint="0.59996337778862885"/>
        </patternFill>
      </fill>
    </dxf>
    <dxf>
      <fill>
        <patternFill>
          <bgColor theme="5" tint="0.59996337778862885"/>
        </patternFill>
      </fill>
    </dxf>
    <dxf>
      <fill>
        <patternFill>
          <bgColor theme="9" tint="0.59996337778862885"/>
        </patternFill>
      </fill>
    </dxf>
    <dxf>
      <fill>
        <patternFill patternType="lightGray"/>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ill>
        <patternFill>
          <bgColor rgb="FFFF5050"/>
        </patternFill>
      </fill>
    </dxf>
    <dxf>
      <fill>
        <patternFill>
          <bgColor theme="7" tint="0.39994506668294322"/>
        </patternFill>
      </fill>
    </dxf>
    <dxf>
      <fill>
        <patternFill>
          <bgColor rgb="FF92D05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theme="0" tint="-0.14996795556505021"/>
        </patternFill>
      </fill>
    </dxf>
    <dxf>
      <fill>
        <patternFill>
          <bgColor theme="0" tint="-0.24994659260841701"/>
        </patternFill>
      </fill>
    </dxf>
    <dxf>
      <fill>
        <patternFill>
          <bgColor theme="9" tint="0.39994506668294322"/>
        </patternFill>
      </fill>
    </dxf>
    <dxf>
      <fill>
        <patternFill>
          <bgColor theme="9" tint="0.39994506668294322"/>
        </patternFill>
      </fill>
    </dxf>
    <dxf>
      <fill>
        <patternFill>
          <bgColor theme="0" tint="-0.24994659260841701"/>
        </patternFill>
      </fill>
    </dxf>
    <dxf>
      <fill>
        <patternFill>
          <bgColor theme="4" tint="0.39994506668294322"/>
        </patternFill>
      </fill>
    </dxf>
    <dxf>
      <fill>
        <patternFill>
          <bgColor theme="5" tint="0.39994506668294322"/>
        </patternFill>
      </fill>
    </dxf>
    <dxf>
      <fill>
        <patternFill>
          <bgColor theme="0" tint="-0.2499465926084170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0"/>
        </patternFill>
      </fill>
      <border>
        <left style="thin">
          <color theme="0"/>
        </left>
        <right style="thin">
          <color theme="0"/>
        </right>
        <top style="thin">
          <color theme="0"/>
        </top>
        <bottom style="thin">
          <color theme="0"/>
        </bottom>
        <vertical/>
        <horizontal/>
      </border>
    </dxf>
    <dxf>
      <fill>
        <patternFill>
          <bgColor theme="9" tint="0.39994506668294322"/>
        </patternFill>
      </fill>
    </dxf>
    <dxf>
      <fill>
        <patternFill>
          <bgColor theme="9" tint="0.39994506668294322"/>
        </patternFill>
      </fill>
    </dxf>
    <dxf>
      <fill>
        <patternFill>
          <bgColor theme="4" tint="0.39994506668294322"/>
        </patternFill>
      </fill>
    </dxf>
    <dxf>
      <fill>
        <patternFill>
          <bgColor theme="5" tint="0.39994506668294322"/>
        </patternFill>
      </fill>
    </dxf>
    <dxf>
      <fill>
        <patternFill>
          <bgColor theme="0" tint="-0.24994659260841701"/>
        </patternFill>
      </fill>
    </dxf>
    <dxf>
      <fill>
        <patternFill>
          <bgColor theme="0"/>
        </patternFill>
      </fill>
      <border>
        <left style="thin">
          <color theme="0"/>
        </left>
        <right style="thin">
          <color theme="0"/>
        </right>
        <top style="thin">
          <color theme="0"/>
        </top>
        <bottom style="thin">
          <color theme="0"/>
        </bottom>
        <vertical/>
        <horizontal/>
      </border>
    </dxf>
    <dxf>
      <fill>
        <patternFill>
          <bgColor theme="0" tint="-0.24994659260841701"/>
        </patternFill>
      </fill>
    </dxf>
    <dxf>
      <fill>
        <patternFill>
          <bgColor theme="0" tint="-0.14996795556505021"/>
        </patternFill>
      </fill>
    </dxf>
    <dxf>
      <fill>
        <patternFill>
          <bgColor theme="0" tint="-0.24994659260841701"/>
        </patternFill>
      </fill>
    </dxf>
    <dxf>
      <fill>
        <patternFill>
          <bgColor theme="9" tint="0.39994506668294322"/>
        </patternFill>
      </fill>
    </dxf>
    <dxf>
      <fill>
        <patternFill>
          <bgColor theme="9" tint="0.39994506668294322"/>
        </patternFill>
      </fill>
    </dxf>
    <dxf>
      <fill>
        <patternFill>
          <bgColor theme="4" tint="0.39994506668294322"/>
        </patternFill>
      </fill>
    </dxf>
    <dxf>
      <fill>
        <patternFill>
          <bgColor theme="5" tint="0.39994506668294322"/>
        </patternFill>
      </fill>
    </dxf>
    <dxf>
      <fill>
        <patternFill>
          <bgColor theme="0" tint="-0.24994659260841701"/>
        </patternFill>
      </fill>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border diagonalUp="0" diagonalDown="0">
        <left style="thin">
          <color theme="4"/>
        </left>
        <right style="thin">
          <color theme="4"/>
        </right>
        <top style="thin">
          <color theme="4"/>
        </top>
        <bottom/>
        <vertical/>
        <horizontal/>
      </border>
    </dxf>
    <dxf>
      <font>
        <b val="0"/>
        <i val="0"/>
        <strike val="0"/>
        <condense val="0"/>
        <extend val="0"/>
        <outline val="0"/>
        <shadow val="0"/>
        <u val="none"/>
        <vertAlign val="baseline"/>
        <sz val="11"/>
        <color theme="1"/>
        <name val="Calibri"/>
        <family val="2"/>
        <scheme val="minor"/>
      </font>
    </dxf>
    <dxf>
      <numFmt numFmtId="22" formatCode="mmm\-yy"/>
    </dxf>
    <dxf>
      <font>
        <b/>
        <i val="0"/>
        <strike val="0"/>
        <condense val="0"/>
        <extend val="0"/>
        <outline val="0"/>
        <shadow val="0"/>
        <u val="none"/>
        <vertAlign val="baseline"/>
        <sz val="11"/>
        <color theme="1"/>
        <name val="Calibri"/>
        <family val="2"/>
        <scheme val="minor"/>
      </font>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bottom" textRotation="0" wrapText="1" indent="0" justifyLastLine="0" shrinkToFit="0" readingOrder="0"/>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wrapText="1"/>
    </dxf>
    <dxf>
      <alignment wrapText="1"/>
    </dxf>
    <dxf>
      <alignment wrapText="1"/>
    </dxf>
    <dxf>
      <alignment wrapText="1"/>
    </dxf>
    <dxf>
      <alignment wrapText="1"/>
    </dxf>
    <dxf>
      <alignment vertical="top"/>
    </dxf>
    <dxf>
      <alignment vertical="top"/>
    </dxf>
    <dxf>
      <alignment vertical="top"/>
    </dxf>
    <dxf>
      <alignment vertical="top"/>
    </dxf>
    <dxf>
      <alignment vertical="top"/>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vertical="top" wrapText="1"/>
    </dxf>
    <dxf>
      <alignment wrapText="1"/>
    </dxf>
    <dxf>
      <font>
        <b val="0"/>
        <i val="0"/>
        <strike val="0"/>
        <condense val="0"/>
        <extend val="0"/>
        <outline val="0"/>
        <shadow val="0"/>
        <u val="none"/>
        <vertAlign val="baseline"/>
        <sz val="11"/>
        <color theme="0"/>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protection locked="1" hidden="0"/>
    </dxf>
    <dxf>
      <alignment wrapText="0"/>
    </dxf>
    <dxf>
      <font>
        <strike val="0"/>
        <outline val="0"/>
        <shadow val="0"/>
        <u val="none"/>
        <vertAlign val="baseline"/>
        <sz val="9"/>
        <name val="Roboto"/>
        <scheme val="none"/>
      </font>
      <numFmt numFmtId="0" formatCode="General"/>
      <fill>
        <patternFill patternType="none">
          <bgColor auto="1"/>
        </patternFill>
      </fill>
      <alignment vertical="top" textRotation="0" indent="0" justifyLastLine="0" shrinkToFit="0" readingOrder="0"/>
      <border diagonalUp="0" diagonalDown="0" outline="0">
        <left style="thin">
          <color auto="1"/>
        </left>
        <right style="thin">
          <color indexed="64"/>
        </right>
        <top style="thin">
          <color indexed="64"/>
        </top>
        <bottom style="thin">
          <color indexed="64"/>
        </bottom>
      </border>
    </dxf>
    <dxf>
      <font>
        <strike val="0"/>
        <outline val="0"/>
        <shadow val="0"/>
        <u val="none"/>
        <vertAlign val="baseline"/>
        <sz val="9"/>
        <name val="Roboto"/>
        <scheme val="none"/>
      </font>
      <fill>
        <patternFill patternType="none">
          <bgColor theme="0" tint="-0.249977111117893"/>
        </patternFill>
      </fill>
      <alignment vertical="top" textRotation="0" indent="0" justifyLastLine="0" shrinkToFit="0" readingOrder="0"/>
      <border diagonalUp="0" diagonalDown="0" outline="0">
        <left style="thin">
          <color auto="1"/>
        </left>
        <right style="thin">
          <color indexed="64"/>
        </right>
        <top style="thin">
          <color indexed="64"/>
        </top>
        <bottom style="thin">
          <color indexed="64"/>
        </bottom>
      </border>
    </dxf>
    <dxf>
      <font>
        <strike val="0"/>
        <outline val="0"/>
        <shadow val="0"/>
        <u val="none"/>
        <vertAlign val="baseline"/>
        <sz val="9"/>
        <name val="Roboto"/>
        <scheme val="none"/>
      </font>
      <fill>
        <patternFill patternType="none">
          <bgColor theme="0" tint="-0.249977111117893"/>
        </patternFill>
      </fill>
      <alignment vertical="top" textRotation="0" indent="0" justifyLastLine="0" shrinkToFit="0" readingOrder="0"/>
      <border diagonalUp="0" diagonalDown="0" outline="0">
        <left style="thin">
          <color auto="1"/>
        </left>
        <right style="thin">
          <color auto="1"/>
        </right>
        <top style="thin">
          <color indexed="64"/>
        </top>
        <bottom style="thin">
          <color indexed="64"/>
        </bottom>
      </border>
    </dxf>
    <dxf>
      <font>
        <strike val="0"/>
        <outline val="0"/>
        <shadow val="0"/>
        <u val="none"/>
        <vertAlign val="baseline"/>
        <sz val="9"/>
        <name val="Roboto"/>
        <scheme val="none"/>
      </font>
      <fill>
        <patternFill patternType="none">
          <bgColor theme="0" tint="-0.249977111117893"/>
        </patternFill>
      </fill>
      <alignment vertical="top" textRotation="0" indent="0" justifyLastLine="0" shrinkToFit="0" readingOrder="0"/>
      <border diagonalUp="0" diagonalDown="0" outline="0">
        <left style="thin">
          <color auto="1"/>
        </left>
        <right style="thin">
          <color auto="1"/>
        </right>
        <top style="thin">
          <color indexed="64"/>
        </top>
        <bottom style="thin">
          <color indexed="64"/>
        </bottom>
      </border>
    </dxf>
    <dxf>
      <font>
        <strike val="0"/>
        <outline val="0"/>
        <shadow val="0"/>
        <u val="none"/>
        <vertAlign val="baseline"/>
        <sz val="9"/>
        <name val="Roboto"/>
        <scheme val="none"/>
      </font>
      <numFmt numFmtId="0" formatCode="General"/>
      <fill>
        <patternFill patternType="none">
          <bgColor theme="0" tint="-0.249977111117893"/>
        </patternFill>
      </fill>
      <alignment vertical="top" textRotation="0" indent="0" justifyLastLine="0" shrinkToFit="0" readingOrder="0"/>
      <border diagonalUp="0" diagonalDown="0" outline="0">
        <left style="thin">
          <color indexed="64"/>
        </left>
        <right style="thin">
          <color auto="1"/>
        </right>
        <top style="thin">
          <color indexed="64"/>
        </top>
        <bottom style="thin">
          <color indexed="64"/>
        </bottom>
      </border>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1" hidden="1"/>
    </dxf>
    <dxf>
      <font>
        <strike val="0"/>
        <outline val="0"/>
        <shadow val="0"/>
        <u val="none"/>
        <vertAlign val="baseline"/>
        <sz val="9"/>
        <name val="Roboto"/>
        <scheme val="none"/>
      </font>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0" hidden="0"/>
    </dxf>
    <dxf>
      <font>
        <strike val="0"/>
        <outline val="0"/>
        <shadow val="0"/>
        <u val="none"/>
        <vertAlign val="baseline"/>
        <sz val="9"/>
        <name val="Roboto"/>
        <scheme val="none"/>
      </font>
      <numFmt numFmtId="0" formatCode="General"/>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1" hidden="1"/>
    </dxf>
    <dxf>
      <font>
        <strike val="0"/>
        <outline val="0"/>
        <shadow val="0"/>
        <u val="none"/>
        <vertAlign val="baseline"/>
        <sz val="9"/>
        <name val="Roboto"/>
        <scheme val="none"/>
      </font>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0" hidden="0"/>
    </dxf>
    <dxf>
      <font>
        <strike val="0"/>
        <outline val="0"/>
        <shadow val="0"/>
        <u val="none"/>
        <vertAlign val="baseline"/>
        <sz val="9"/>
        <name val="Roboto"/>
        <scheme val="none"/>
      </font>
      <fill>
        <patternFill patternType="none">
          <fgColor indexed="64"/>
          <bgColor auto="1"/>
        </patternFill>
      </fill>
      <alignment vertical="top" textRotation="0" indent="0" justifyLastLine="0" shrinkToFit="0" readingOrder="0"/>
      <border diagonalUp="0" diagonalDown="0">
        <left style="thin">
          <color auto="1"/>
        </left>
        <right style="thin">
          <color indexed="64"/>
        </right>
        <top style="thin">
          <color indexed="64"/>
        </top>
        <bottom style="thin">
          <color indexed="64"/>
        </bottom>
      </border>
      <protection locked="1" hidden="1"/>
    </dxf>
    <dxf>
      <font>
        <strike val="0"/>
        <outline val="0"/>
        <shadow val="0"/>
        <u val="none"/>
        <vertAlign val="baseline"/>
        <sz val="9"/>
        <name val="Roboto"/>
        <scheme val="none"/>
      </font>
      <numFmt numFmtId="1" formatCode="0"/>
      <fill>
        <patternFill patternType="none">
          <fgColor indexed="64"/>
          <bgColor auto="1"/>
        </patternFill>
      </fill>
      <alignment horizontal="right" vertical="top" textRotation="0" indent="0" justifyLastLine="0" shrinkToFit="0" readingOrder="0"/>
      <border diagonalUp="0" diagonalDown="0">
        <left style="thin">
          <color auto="1"/>
        </left>
        <right style="thin">
          <color auto="1"/>
        </right>
        <top style="thin">
          <color indexed="64"/>
        </top>
        <bottom style="thin">
          <color indexed="64"/>
        </bottom>
      </border>
      <protection locked="0" hidden="0"/>
    </dxf>
    <dxf>
      <font>
        <i/>
        <strike val="0"/>
        <outline val="0"/>
        <shadow val="0"/>
        <u val="none"/>
        <vertAlign val="baseline"/>
        <sz val="9"/>
        <color theme="0" tint="-0.499984740745262"/>
        <name val="Roboto"/>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fill>
        <patternFill patternType="solid">
          <fgColor indexed="64"/>
          <bgColor theme="6" tint="0.59999389629810485"/>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3" formatCode="#,##0"/>
      <fill>
        <patternFill patternType="solid">
          <fgColor indexed="64"/>
          <bgColor theme="6" tint="0.59999389629810485"/>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strike val="0"/>
        <outline val="0"/>
        <shadow val="0"/>
        <u val="none"/>
        <vertAlign val="baseline"/>
        <sz val="9"/>
        <name val="Roboto"/>
        <scheme val="none"/>
      </font>
      <numFmt numFmtId="0" formatCode="General"/>
      <fill>
        <patternFill patternType="solid">
          <fgColor indexed="64"/>
          <bgColor theme="6" tint="0.59999389629810485"/>
        </patternFill>
      </fill>
      <alignment vertical="top" textRotation="0" indent="0" justifyLastLine="0" shrinkToFit="0" readingOrder="0"/>
      <border diagonalUp="0" diagonalDown="0">
        <left style="thin">
          <color auto="1"/>
        </left>
        <right style="thin">
          <color auto="1"/>
        </right>
        <top style="thin">
          <color indexed="64"/>
        </top>
        <bottom style="thin">
          <color indexed="64"/>
        </bottom>
      </border>
      <protection locked="1" hidden="1"/>
    </dxf>
    <dxf>
      <font>
        <b/>
        <i val="0"/>
        <strike val="0"/>
        <condense val="0"/>
        <extend val="0"/>
        <outline val="0"/>
        <shadow val="0"/>
        <u val="none"/>
        <vertAlign val="baseline"/>
        <sz val="9"/>
        <color theme="1"/>
        <name val="Roboto"/>
        <scheme val="none"/>
      </font>
      <fill>
        <patternFill patternType="solid">
          <fgColor indexed="64"/>
          <bgColor theme="6" tint="0.5999938962981048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Roboto"/>
        <scheme val="none"/>
      </font>
      <fill>
        <patternFill patternType="none">
          <bgColor auto="1"/>
        </patternFill>
      </fill>
      <alignment vertical="top" textRotation="0" indent="0" justifyLastLine="0" shrinkToFit="0" readingOrder="0"/>
    </dxf>
    <dxf>
      <border>
        <bottom style="thin">
          <color indexed="64"/>
        </bottom>
      </border>
    </dxf>
    <dxf>
      <font>
        <b/>
        <i val="0"/>
        <strike val="0"/>
        <condense val="0"/>
        <extend val="0"/>
        <outline val="0"/>
        <shadow val="0"/>
        <u val="none"/>
        <vertAlign val="baseline"/>
        <sz val="9"/>
        <color auto="1"/>
        <name val="Roboto"/>
        <scheme val="none"/>
      </font>
      <fill>
        <patternFill patternType="solid">
          <fgColor rgb="FFA5A5A5"/>
          <bgColor theme="0" tint="-0.14999847407452621"/>
        </patternFill>
      </fill>
      <alignment horizontal="righ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Roboto"/>
        <scheme val="none"/>
      </font>
      <numFmt numFmtId="0" formatCode="General"/>
      <fill>
        <patternFill patternType="none">
          <fgColor indexed="64"/>
          <bgColor auto="1"/>
        </patternFill>
      </fill>
      <alignment horizontal="left" vertical="top" textRotation="0" wrapText="0"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auto="1"/>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auto="1"/>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auto="1"/>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0" indent="0" justifyLastLine="0" shrinkToFit="0" readingOrder="0"/>
      <border diagonalUp="0" diagonalDown="0">
        <left style="thin">
          <color indexed="64"/>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auto="1"/>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none">
          <fgColor indexed="64"/>
          <bgColor auto="1"/>
        </patternFill>
      </fill>
      <alignment horizontal="left" vertical="top"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1" hidden="1"/>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auto="1"/>
        </right>
        <top style="thin">
          <color indexed="64"/>
        </top>
        <bottom style="thin">
          <color indexed="64"/>
        </bottom>
      </border>
      <protection locked="1" hidden="1"/>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numFmt numFmtId="0" formatCode="General"/>
      <fill>
        <patternFill patternType="none">
          <fgColor indexed="64"/>
          <bgColor auto="1"/>
        </patternFill>
      </fill>
      <alignment horizontal="left" vertical="top" textRotation="0" wrapText="0" indent="0" justifyLastLine="0" shrinkToFit="0" readingOrder="0"/>
      <border diagonalUp="0" diagonalDown="0">
        <left style="thin">
          <color auto="1"/>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theme="1"/>
        <name val="Roboto"/>
        <scheme val="none"/>
      </font>
      <numFmt numFmtId="1" formatCode="0"/>
      <fill>
        <patternFill patternType="none">
          <fgColor indexed="64"/>
          <bgColor auto="1"/>
        </patternFill>
      </fill>
      <alignment horizontal="right" vertical="top" textRotation="0" wrapText="0"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indexed="64"/>
        </top>
        <bottom style="thin">
          <color indexed="64"/>
        </bottom>
      </border>
      <protection locked="1" hidden="1"/>
    </dxf>
    <dxf>
      <font>
        <b val="0"/>
        <i val="0"/>
        <strike val="0"/>
        <condense val="0"/>
        <extend val="0"/>
        <outline val="0"/>
        <shadow val="0"/>
        <u val="none"/>
        <vertAlign val="baseline"/>
        <sz val="9"/>
        <color theme="1"/>
        <name val="Roboto"/>
        <scheme val="none"/>
      </font>
      <fill>
        <patternFill patternType="solid">
          <fgColor indexed="64"/>
          <bgColor theme="0" tint="-0.1499984740745262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fill>
        <patternFill patternType="solid">
          <fgColor indexed="64"/>
          <bgColor theme="0" tint="-0.1499984740745262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1" indent="0" justifyLastLine="0" shrinkToFit="0" readingOrder="0"/>
      <border diagonalUp="0" diagonalDown="0">
        <left style="thin">
          <color auto="1"/>
        </left>
        <right style="thin">
          <color auto="1"/>
        </right>
        <top style="thin">
          <color indexed="64"/>
        </top>
        <bottom style="thin">
          <color indexed="64"/>
        </bottom>
      </border>
      <protection locked="1" hidden="1"/>
    </dxf>
    <dxf>
      <font>
        <b/>
        <strike val="0"/>
        <outline val="0"/>
        <shadow val="0"/>
        <u val="none"/>
        <vertAlign val="baseline"/>
        <sz val="9"/>
        <color theme="1"/>
        <name val="Roboto"/>
        <scheme val="none"/>
      </font>
      <numFmt numFmtId="0" formatCode="General"/>
      <fill>
        <patternFill patternType="solid">
          <fgColor indexed="64"/>
          <bgColor theme="0" tint="-0.14999847407452621"/>
        </patternFill>
      </fill>
      <alignment horizontal="left"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top" textRotation="0" wrapText="0" indent="0" justifyLastLine="0" shrinkToFit="0" readingOrder="0"/>
    </dxf>
    <dxf>
      <border>
        <bottom style="thin">
          <color indexed="64"/>
        </bottom>
      </border>
    </dxf>
    <dxf>
      <font>
        <b/>
        <i val="0"/>
        <strike val="0"/>
        <condense val="0"/>
        <extend val="0"/>
        <outline val="0"/>
        <shadow val="0"/>
        <u val="none"/>
        <vertAlign val="baseline"/>
        <sz val="9"/>
        <color auto="1"/>
        <name val="Roboto"/>
        <scheme val="none"/>
      </font>
      <fill>
        <patternFill patternType="none">
          <fgColor rgb="FFA5A5A5"/>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0" tint="-0.499984740745262"/>
        <name val="Roboto"/>
        <scheme val="none"/>
      </font>
      <numFmt numFmtId="166" formatCode="0.0%"/>
      <fill>
        <patternFill patternType="solid">
          <fgColor indexed="64"/>
          <bgColor theme="0" tint="-0.14999847407452621"/>
        </patternFill>
      </fill>
      <alignment horizontal="right" vertical="center" textRotation="0" wrapText="0" indent="0" justifyLastLine="0" shrinkToFit="0" readingOrder="0"/>
      <border diagonalUp="0" diagonalDown="0" outline="0">
        <left style="thin">
          <color auto="1"/>
        </left>
        <right/>
        <top style="thin">
          <color auto="1"/>
        </top>
        <bottom/>
      </border>
      <protection locked="1" hidden="1"/>
    </dxf>
    <dxf>
      <font>
        <b val="0"/>
        <i val="0"/>
        <strike val="0"/>
        <condense val="0"/>
        <extend val="0"/>
        <outline val="0"/>
        <shadow val="0"/>
        <u val="none"/>
        <vertAlign val="baseline"/>
        <sz val="9"/>
        <color theme="0" tint="-0.499984740745262"/>
        <name val="Roboto"/>
        <scheme val="none"/>
      </font>
      <numFmt numFmtId="166" formatCode="0.0%"/>
      <fill>
        <patternFill patternType="solid">
          <fgColor indexed="64"/>
          <bgColor theme="0" tint="-0.14999847407452621"/>
        </patternFill>
      </fill>
      <alignment horizontal="right" vertical="center" textRotation="0" wrapText="0" indent="0" justifyLastLine="0" shrinkToFit="0" readingOrder="0"/>
      <border diagonalUp="0" diagonalDown="0">
        <left style="thin">
          <color auto="1"/>
        </left>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165" formatCode="&quot;$&quot;#,##0"/>
      <fill>
        <patternFill patternType="solid">
          <fgColor indexed="64"/>
          <bgColor theme="0" tint="-0.14999847407452621"/>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border>
      <protection locked="1" hidden="1"/>
    </dxf>
    <dxf>
      <font>
        <b val="0"/>
        <i val="0"/>
        <strike val="0"/>
        <condense val="0"/>
        <extend val="0"/>
        <outline val="0"/>
        <shadow val="0"/>
        <u val="none"/>
        <vertAlign val="baseline"/>
        <sz val="9"/>
        <color theme="1"/>
        <name val="Roboto"/>
        <scheme val="none"/>
      </font>
      <numFmt numFmtId="165" formatCode="&quot;$&quot;#,##0"/>
      <fill>
        <patternFill patternType="solid">
          <fgColor indexed="64"/>
          <bgColor theme="0" tint="-0.14999847407452621"/>
        </patternFill>
      </fill>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i val="0"/>
        <strike val="0"/>
        <condense val="0"/>
        <extend val="0"/>
        <outline val="0"/>
        <shadow val="0"/>
        <u val="none"/>
        <vertAlign val="baseline"/>
        <sz val="9"/>
        <color theme="1"/>
        <name val="Roboto"/>
        <scheme val="none"/>
      </font>
      <numFmt numFmtId="165" formatCode="&quot;$&quot;#,##0"/>
      <fill>
        <patternFill patternType="solid">
          <fgColor indexed="64"/>
          <bgColor theme="0" tint="-0.14999847407452621"/>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border>
      <protection locked="1" hidden="1"/>
    </dxf>
    <dxf>
      <font>
        <b/>
        <i val="0"/>
        <strike val="0"/>
        <condense val="0"/>
        <extend val="0"/>
        <outline val="0"/>
        <shadow val="0"/>
        <u val="none"/>
        <vertAlign val="baseline"/>
        <sz val="9"/>
        <color theme="1"/>
        <name val="Roboto"/>
        <scheme val="none"/>
      </font>
      <numFmt numFmtId="165" formatCode="&quot;$&quot;#,##0"/>
      <fill>
        <patternFill patternType="solid">
          <fgColor indexed="64"/>
          <bgColor theme="0" tint="-0.14999847407452621"/>
        </patternFill>
      </fill>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indexed="6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auto="1"/>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indexed="6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auto="1"/>
        </patternFill>
      </fill>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indexed="6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auto="1"/>
        </patternFill>
      </fill>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165" formatCode="&quot;$&quot;#,##0"/>
      <fill>
        <patternFill patternType="none">
          <fgColor indexed="64"/>
          <bgColor indexed="6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numFmt numFmtId="165" formatCode="&quot;$&quot;#,##0"/>
      <fill>
        <patternFill patternType="none">
          <fgColor indexed="64"/>
          <bgColor auto="1"/>
        </patternFill>
      </fill>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173"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al="none"/>
        <vertAlign val="baseline"/>
        <sz val="9"/>
        <color theme="1"/>
        <name val="Roboto"/>
        <scheme val="none"/>
      </font>
      <numFmt numFmtId="173" formatCode="&quot;$&quot;#,##0.00"/>
      <fill>
        <patternFill patternType="none">
          <fgColor indexed="64"/>
          <bgColor auto="1"/>
        </patternFill>
      </fill>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indexed="65"/>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auto="1"/>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indexed="65"/>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auto="1"/>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indexed="65"/>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none">
          <fgColor indexed="64"/>
          <bgColor auto="1"/>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border>
      <protection locked="1" hidden="1"/>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border>
      <protection locked="1" hidden="1"/>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right" vertical="center" textRotation="0" wrapText="1" indent="0" justifyLastLine="0" shrinkToFit="0" readingOrder="0"/>
      <border diagonalUp="0" diagonalDown="0" outline="0">
        <left style="thin">
          <color auto="1"/>
        </left>
        <right style="thin">
          <color auto="1"/>
        </right>
        <top style="thin">
          <color auto="1"/>
        </top>
        <bottom/>
      </border>
      <protection locked="1" hidden="1"/>
    </dxf>
    <dxf>
      <font>
        <b val="0"/>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righ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border>
      <protection locked="1" hidden="1"/>
    </dxf>
    <dxf>
      <font>
        <b/>
        <i val="0"/>
        <strike val="0"/>
        <condense val="0"/>
        <extend val="0"/>
        <outline val="0"/>
        <shadow val="0"/>
        <u val="none"/>
        <vertAlign val="baseline"/>
        <sz val="9"/>
        <color theme="1"/>
        <name val="Roboto"/>
        <scheme val="none"/>
      </font>
      <numFmt numFmtId="34" formatCode="_(&quot;$&quot;* #,##0.00_);_(&quot;$&quot;* \(#,##0.00\);_(&quot;$&quot;* &quot;-&quot;??_);_(@_)"/>
      <fill>
        <patternFill patternType="solid">
          <fgColor indexed="64"/>
          <bgColor theme="6" tint="0.59999389629810485"/>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6" tint="0.5999938962981048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6" tint="0.59999389629810485"/>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6" tint="0.59999389629810485"/>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6" tint="0.59999389629810485"/>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6" tint="0.59999389629810485"/>
        </patternFill>
      </fill>
      <alignment horizontal="general" vertical="center" textRotation="0" wrapText="1" indent="0" justifyLastLine="0" shrinkToFit="0" readingOrder="0"/>
      <border diagonalUp="0" diagonalDown="0" outline="0">
        <left/>
        <right style="thin">
          <color auto="1"/>
        </right>
        <top style="thin">
          <color auto="1"/>
        </top>
        <bottom/>
      </border>
      <protection locked="1" hidden="1"/>
    </dxf>
    <dxf>
      <font>
        <b val="0"/>
        <i val="0"/>
        <strike val="0"/>
        <condense val="0"/>
        <extend val="0"/>
        <outline val="0"/>
        <shadow val="0"/>
        <u val="none"/>
        <vertAlign val="baseline"/>
        <sz val="9"/>
        <color theme="1"/>
        <name val="Roboto"/>
        <scheme val="none"/>
      </font>
      <numFmt numFmtId="0" formatCode="General"/>
      <fill>
        <patternFill patternType="solid">
          <fgColor indexed="64"/>
          <bgColor theme="6" tint="0.59999389629810485"/>
        </patternFill>
      </fill>
      <alignment horizontal="general" vertical="center" textRotation="0" wrapText="1" indent="0" justifyLastLine="0" shrinkToFit="0" readingOrder="0"/>
      <border diagonalUp="0" diagonalDown="0">
        <left/>
        <right style="thin">
          <color auto="1"/>
        </right>
        <top style="thin">
          <color auto="1"/>
        </top>
        <bottom style="thin">
          <color auto="1"/>
        </bottom>
      </border>
      <protection locked="1" hidden="1"/>
    </dxf>
    <dxf>
      <border outline="0">
        <top style="thin">
          <color auto="1"/>
        </top>
      </border>
    </dxf>
    <dxf>
      <border outline="0">
        <left style="thin">
          <color auto="1"/>
        </left>
        <right style="thin">
          <color auto="1"/>
        </right>
        <top style="thin">
          <color auto="1"/>
        </top>
        <bottom style="thin">
          <color auto="1"/>
        </bottom>
      </border>
    </dxf>
    <dxf>
      <font>
        <strike val="0"/>
        <outline val="0"/>
        <shadow val="0"/>
        <u val="none"/>
        <vertAlign val="baseline"/>
        <sz val="9"/>
        <name val="Roboto"/>
        <scheme val="none"/>
      </font>
      <alignment vertical="center"/>
    </dxf>
    <dxf>
      <border outline="0">
        <bottom style="thin">
          <color auto="1"/>
        </bottom>
      </border>
    </dxf>
    <dxf>
      <font>
        <strike val="0"/>
        <outline val="0"/>
        <shadow val="0"/>
        <u val="none"/>
        <vertAlign val="baseline"/>
        <sz val="9"/>
        <color auto="1"/>
        <name val="Roboto"/>
        <scheme val="none"/>
      </font>
      <alignment vertical="center"/>
    </dxf>
    <dxf>
      <font>
        <b val="0"/>
        <i val="0"/>
        <strike val="0"/>
        <condense val="0"/>
        <extend val="0"/>
        <outline val="0"/>
        <shadow val="0"/>
        <u val="none"/>
        <vertAlign val="baseline"/>
        <sz val="10"/>
        <color theme="1"/>
        <name val="Roboto"/>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numFmt numFmtId="30" formatCode="@"/>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0"/>
        <color theme="1"/>
        <name val="Roboto"/>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Roboto"/>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Roboto"/>
        <scheme val="none"/>
      </font>
      <numFmt numFmtId="0" formatCode="General"/>
      <fill>
        <patternFill patternType="solid">
          <fgColor indexed="64"/>
          <bgColor theme="6"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0" formatCode="General"/>
      <fill>
        <patternFill patternType="solid">
          <fgColor indexed="64"/>
          <bgColor theme="6" tint="0.7999816888943144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170" formatCode="mmm\ d\,\ yy"/>
      <fill>
        <patternFill patternType="solid">
          <fgColor indexed="64"/>
          <bgColor theme="6"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171" formatCode="mmm\ d\,\ yyyy"/>
      <fill>
        <patternFill patternType="solid">
          <fgColor indexed="64"/>
          <bgColor theme="6"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0" formatCode="General"/>
      <fill>
        <patternFill patternType="solid">
          <fgColor indexed="64"/>
          <bgColor theme="6"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3" formatCode="#,##0"/>
      <fill>
        <patternFill patternType="solid">
          <fgColor indexed="64"/>
          <bgColor theme="6" tint="0.79998168889431442"/>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0"/>
        <color theme="1"/>
        <name val="Roboto"/>
        <scheme val="none"/>
      </font>
      <numFmt numFmtId="168" formatCode="[$-409]d\-mmm\-yy;@"/>
      <fill>
        <patternFill patternType="solid">
          <fgColor indexed="64"/>
          <bgColor theme="6"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i val="0"/>
        <strike val="0"/>
        <condense val="0"/>
        <extend val="0"/>
        <outline val="0"/>
        <shadow val="0"/>
        <u val="none"/>
        <vertAlign val="baseline"/>
        <sz val="10"/>
        <color theme="1"/>
        <name val="Roboto"/>
        <scheme val="none"/>
      </font>
      <numFmt numFmtId="0" formatCode="General"/>
      <fill>
        <patternFill patternType="solid">
          <fgColor indexed="64"/>
          <bgColor theme="6"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Roboto"/>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i val="0"/>
        <strike val="0"/>
        <condense val="0"/>
        <extend val="0"/>
        <outline val="0"/>
        <shadow val="0"/>
        <u val="none"/>
        <vertAlign val="baseline"/>
        <sz val="9"/>
        <color theme="1"/>
        <name val="Roboto"/>
        <scheme val="none"/>
      </font>
      <fill>
        <patternFill patternType="solid">
          <fgColor indexed="64"/>
          <bgColor rgb="FFFF5757"/>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1"/>
    </dxf>
    <dxf>
      <font>
        <b/>
        <color theme="1"/>
      </font>
      <border>
        <bottom style="thin">
          <color theme="6"/>
        </bottom>
        <vertical/>
        <horizontal/>
      </border>
    </dxf>
    <dxf>
      <font>
        <b val="0"/>
        <i val="0"/>
        <sz val="9"/>
        <color theme="1"/>
        <name val="Roboto"/>
      </font>
      <fill>
        <patternFill patternType="none">
          <bgColor auto="1"/>
        </patternFill>
      </fill>
      <border diagonalUp="0" diagonalDown="0">
        <left/>
        <right/>
        <top/>
        <bottom/>
        <vertical/>
        <horizontal/>
      </border>
    </dxf>
    <dxf>
      <border>
        <top style="thin">
          <color theme="1" tint="0.499984740745262"/>
        </top>
        <bottom style="thin">
          <color theme="1" tint="0.499984740745262"/>
        </bottom>
      </border>
    </dxf>
    <dxf>
      <border>
        <top style="thin">
          <color theme="1" tint="0.499984740745262"/>
        </top>
        <bottom style="thin">
          <color theme="1" tint="0.499984740745262"/>
        </bottom>
      </border>
    </dxf>
    <dxf>
      <font>
        <b val="0"/>
        <i val="0"/>
        <color auto="1"/>
      </font>
    </dxf>
    <dxf>
      <font>
        <b/>
        <color theme="1"/>
      </font>
      <fill>
        <patternFill>
          <bgColor theme="0" tint="-0.14996795556505021"/>
        </patternFill>
      </fill>
    </dxf>
    <dxf>
      <font>
        <b/>
        <color theme="1" tint="0.499984740745262"/>
      </font>
    </dxf>
    <dxf>
      <font>
        <b/>
        <color theme="1"/>
      </font>
    </dxf>
    <dxf>
      <fill>
        <patternFill>
          <bgColor theme="0" tint="-4.9989318521683403E-2"/>
        </patternFill>
      </fill>
    </dxf>
    <dxf>
      <fill>
        <patternFill patternType="solid">
          <fgColor theme="0"/>
          <bgColor theme="0" tint="-4.9989318521683403E-2"/>
        </patternFill>
      </fill>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solid">
          <fgColor theme="0" tint="-0.14999847407452621"/>
          <bgColor theme="0" tint="-0.14999847407452621"/>
        </patternFill>
      </fill>
      <border>
        <top style="thin">
          <color theme="0" tint="-0.34998626667073579"/>
        </top>
        <bottom style="thin">
          <color theme="0" tint="-0.34998626667073579"/>
        </bottom>
      </border>
    </dxf>
    <dxf>
      <fill>
        <patternFill>
          <bgColor theme="0" tint="-4.9989318521683403E-2"/>
        </patternFill>
      </fill>
    </dxf>
    <dxf>
      <font>
        <b/>
        <color theme="1"/>
      </font>
      <fill>
        <patternFill patternType="solid">
          <fgColor theme="0"/>
          <bgColor theme="0"/>
        </patternFill>
      </fill>
      <border>
        <top style="thin">
          <color theme="1" tint="0.499984740745262"/>
        </top>
        <bottom style="thin">
          <color theme="1" tint="0.499984740745262"/>
        </bottom>
      </border>
    </dxf>
    <dxf>
      <font>
        <b/>
        <color theme="1"/>
      </font>
      <fill>
        <patternFill>
          <bgColor theme="0" tint="-4.9989318521683403E-2"/>
        </patternFill>
      </fill>
      <border>
        <top style="thin">
          <color theme="1" tint="0.499984740745262"/>
        </top>
        <bottom style="thin">
          <color theme="1" tint="0.499984740745262"/>
        </bottom>
      </border>
    </dxf>
    <dxf>
      <font>
        <color theme="1"/>
      </font>
      <fill>
        <patternFill patternType="none">
          <bgColor auto="1"/>
        </patternFill>
      </fill>
      <border>
        <left style="medium">
          <color theme="0"/>
        </left>
        <right style="medium">
          <color theme="0"/>
        </right>
        <top style="medium">
          <color theme="0"/>
        </top>
        <bottom style="medium">
          <color theme="0"/>
        </bottom>
        <vertical style="thin">
          <color theme="0" tint="-0.14996795556505021"/>
        </vertical>
        <horizontal style="thin">
          <color theme="0" tint="-0.14996795556505021"/>
        </horizontal>
      </border>
    </dxf>
    <dxf>
      <border>
        <top style="thin">
          <color theme="1" tint="0.499984740745262"/>
        </top>
        <bottom style="thin">
          <color theme="1" tint="0.499984740745262"/>
        </bottom>
      </border>
    </dxf>
    <dxf>
      <border>
        <top style="thin">
          <color theme="1" tint="0.499984740745262"/>
        </top>
        <bottom style="thin">
          <color theme="1" tint="0.499984740745262"/>
        </bottom>
      </border>
    </dxf>
    <dxf>
      <font>
        <b val="0"/>
        <i val="0"/>
        <color auto="1"/>
      </font>
    </dxf>
    <dxf>
      <font>
        <b/>
        <color theme="1"/>
      </font>
      <fill>
        <patternFill>
          <bgColor theme="0" tint="-0.14996795556505021"/>
        </patternFill>
      </fill>
    </dxf>
    <dxf>
      <font>
        <b/>
        <color theme="1" tint="0.499984740745262"/>
      </font>
    </dxf>
    <dxf>
      <font>
        <b/>
        <color theme="1"/>
      </font>
    </dxf>
    <dxf>
      <fill>
        <patternFill>
          <bgColor theme="0" tint="-4.9989318521683403E-2"/>
        </patternFill>
      </fill>
    </dxf>
    <dxf>
      <fill>
        <patternFill patternType="solid">
          <fgColor theme="0"/>
          <bgColor theme="0" tint="-4.9989318521683403E-2"/>
        </patternFill>
      </fill>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solid">
          <fgColor theme="0" tint="-0.14999847407452621"/>
          <bgColor theme="0" tint="-0.14999847407452621"/>
        </patternFill>
      </fill>
      <border>
        <top style="thin">
          <color theme="0" tint="-0.34998626667073579"/>
        </top>
        <bottom style="thin">
          <color theme="0" tint="-0.34998626667073579"/>
        </bottom>
      </border>
    </dxf>
    <dxf>
      <fill>
        <patternFill>
          <bgColor theme="0" tint="-4.9989318521683403E-2"/>
        </patternFill>
      </fill>
    </dxf>
    <dxf>
      <font>
        <b/>
        <color theme="1"/>
      </font>
      <fill>
        <patternFill patternType="solid">
          <fgColor theme="0"/>
          <bgColor theme="0"/>
        </patternFill>
      </fill>
      <border>
        <top style="thin">
          <color theme="1" tint="0.499984740745262"/>
        </top>
        <bottom style="thin">
          <color theme="1" tint="0.499984740745262"/>
        </bottom>
      </border>
    </dxf>
    <dxf>
      <font>
        <b/>
        <color theme="1"/>
      </font>
      <fill>
        <patternFill>
          <bgColor theme="0" tint="-4.9989318521683403E-2"/>
        </patternFill>
      </fill>
      <border>
        <top style="thin">
          <color theme="1" tint="0.499984740745262"/>
        </top>
        <bottom style="thin">
          <color theme="1" tint="0.499984740745262"/>
        </bottom>
      </border>
    </dxf>
    <dxf>
      <font>
        <color theme="1"/>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border>
        <top style="thin">
          <color theme="6"/>
        </top>
        <bottom style="thin">
          <color theme="6"/>
        </bottom>
      </border>
    </dxf>
    <dxf>
      <border>
        <top style="thin">
          <color theme="6"/>
        </top>
        <bottom style="thin">
          <color theme="6"/>
        </bottom>
      </border>
    </dxf>
    <dxf>
      <font>
        <b/>
        <color theme="6"/>
      </font>
    </dxf>
    <dxf>
      <font>
        <b/>
        <color theme="1"/>
      </font>
    </dxf>
    <dxf>
      <font>
        <b/>
        <color theme="6"/>
      </font>
    </dxf>
    <dxf>
      <font>
        <b/>
        <color theme="1"/>
      </font>
    </dxf>
    <dxf>
      <fill>
        <patternFill patternType="none">
          <bgColor auto="1"/>
        </patternFill>
      </fill>
    </dxf>
    <dxf>
      <fill>
        <patternFill patternType="solid">
          <fgColor theme="6" tint="0.79998168889431442"/>
          <bgColor theme="6" tint="0.79998168889431442"/>
        </patternFill>
      </fill>
      <border>
        <left style="thin">
          <color theme="6" tint="0.59999389629810485"/>
        </left>
        <right style="thin">
          <color theme="6" tint="0.59999389629810485"/>
        </right>
        <top style="thin">
          <color theme="6" tint="0.59999389629810485"/>
        </top>
        <bottom style="thin">
          <color theme="6" tint="0.59999389629810485"/>
        </bottom>
        <vertical style="thin">
          <color theme="6" tint="0.59999389629810485"/>
        </vertical>
        <horizontal style="thin">
          <color theme="6" tint="0.59999389629810485"/>
        </horizontal>
      </border>
    </dxf>
    <dxf>
      <fill>
        <patternFill patternType="solid">
          <fgColor theme="6" tint="0.79998168889431442"/>
          <bgColor theme="6" tint="0.79998168889431442"/>
        </patternFill>
      </fill>
      <border>
        <top style="thin">
          <color theme="6" tint="0.59999389629810485"/>
        </top>
        <bottom style="thin">
          <color theme="6" tint="0.59999389629810485"/>
        </bottom>
      </border>
    </dxf>
    <dxf>
      <font>
        <b/>
        <color theme="1"/>
      </font>
      <fill>
        <patternFill patternType="solid">
          <fgColor theme="0"/>
          <bgColor theme="0"/>
        </patternFill>
      </fill>
      <border>
        <top style="thin">
          <color theme="6"/>
        </top>
        <bottom style="thin">
          <color theme="6"/>
        </bottom>
      </border>
    </dxf>
    <dxf>
      <font>
        <b/>
        <color theme="1"/>
      </font>
      <border>
        <top style="thin">
          <color theme="6"/>
        </top>
        <bottom style="thin">
          <color theme="6"/>
        </bottom>
      </border>
    </dxf>
    <dxf>
      <font>
        <color theme="1"/>
      </font>
      <border>
        <horizontal style="thin">
          <color theme="6" tint="0.79998168889431442"/>
        </horizontal>
      </border>
    </dxf>
    <dxf>
      <font>
        <b/>
        <color theme="1"/>
      </font>
      <fill>
        <patternFill>
          <bgColor theme="4" tint="0.79998168889431442"/>
        </patternFill>
      </fill>
    </dxf>
    <dxf>
      <font>
        <b/>
        <color theme="1"/>
      </font>
      <fill>
        <patternFill patternType="solid">
          <fgColor theme="4" tint="0.79995117038483843"/>
          <bgColor theme="4" tint="0.59996337778862885"/>
        </patternFill>
      </fill>
      <border>
        <bottom style="thin">
          <color theme="0"/>
        </bottom>
      </border>
    </dxf>
    <dxf>
      <border>
        <top style="thin">
          <color theme="4" tint="0.79998168889431442"/>
        </top>
      </border>
    </dxf>
    <dxf>
      <border>
        <top style="thin">
          <color theme="4" tint="0.79998168889431442"/>
        </top>
      </border>
    </dxf>
    <dxf>
      <font>
        <b/>
        <color theme="1"/>
      </font>
    </dxf>
    <dxf>
      <font>
        <b/>
        <color theme="1"/>
      </font>
      <fill>
        <patternFill patternType="solid">
          <fgColor theme="4" tint="0.79998168889431442"/>
          <bgColor theme="4" tint="0.79998168889431442"/>
        </patternFill>
      </fill>
      <border>
        <top style="thin">
          <color theme="4" tint="0.59999389629810485"/>
        </top>
        <bottom style="thin">
          <color theme="4" tint="0.59999389629810485"/>
        </bottom>
      </border>
    </dxf>
    <dxf>
      <border>
        <left style="thin">
          <color theme="4"/>
        </left>
        <right style="thin">
          <color theme="4"/>
        </right>
        <top style="thin">
          <color theme="4"/>
        </top>
        <bottom style="thin">
          <color theme="4"/>
        </bottom>
      </border>
    </dxf>
    <dxf>
      <border>
        <left style="thin">
          <color theme="4" tint="0.59999389629810485"/>
        </left>
        <right style="thin">
          <color theme="4" tint="0.59999389629810485"/>
        </right>
        <top style="thin">
          <color theme="4" tint="0.59999389629810485"/>
        </top>
        <bottom style="thin">
          <color theme="4" tint="0.59999389629810485"/>
        </bottom>
      </border>
    </dxf>
    <dxf>
      <border>
        <right style="thin">
          <color theme="4"/>
        </right>
      </border>
    </dxf>
    <dxf>
      <font>
        <b/>
        <color theme="1"/>
      </font>
      <border>
        <left style="medium">
          <color theme="4"/>
        </left>
        <right style="medium">
          <color theme="4"/>
        </right>
        <top style="medium">
          <color theme="4"/>
        </top>
        <bottom style="medium">
          <color theme="4"/>
        </bottom>
      </border>
    </dxf>
    <dxf>
      <font>
        <b/>
        <color theme="1"/>
      </font>
      <border>
        <left style="medium">
          <color theme="4"/>
        </left>
        <right style="medium">
          <color theme="4"/>
        </right>
        <top style="medium">
          <color theme="4"/>
        </top>
        <bottom style="medium">
          <color theme="4"/>
        </bottom>
        <horizontal style="thin">
          <color theme="0"/>
        </horizontal>
      </border>
    </dxf>
    <dxf>
      <font>
        <color theme="4" tint="-0.249977111117893"/>
      </font>
      <border>
        <horizontal style="thin">
          <color theme="4" tint="0.79998168889431442"/>
        </horizontal>
      </border>
    </dxf>
  </dxfs>
  <tableStyles count="5" defaultTableStyle="TableStyleMedium2" defaultPivotStyle="PivotStyleLight16">
    <tableStyle name="Dashboard" table="0" count="12" xr9:uid="{1EA2D869-A395-46A2-B858-9BB3C0E16158}">
      <tableStyleElement type="wholeTable" dxfId="431"/>
      <tableStyleElement type="headerRow" dxfId="430"/>
      <tableStyleElement type="totalRow" dxfId="429"/>
      <tableStyleElement type="firstColumn" dxfId="428"/>
      <tableStyleElement type="firstRowStripe" dxfId="427"/>
      <tableStyleElement type="firstColumnStripe" dxfId="426"/>
      <tableStyleElement type="firstSubtotalRow" dxfId="425"/>
      <tableStyleElement type="secondSubtotalRow" dxfId="424"/>
      <tableStyleElement type="secondColumnSubheading" dxfId="423"/>
      <tableStyleElement type="thirdColumnSubheading" dxfId="422"/>
      <tableStyleElement type="firstRowSubheading" dxfId="421"/>
      <tableStyleElement type="secondRowSubheading" dxfId="420"/>
    </tableStyle>
    <tableStyle name="Expenditure_dashboard" table="0" count="12" xr9:uid="{93116E51-3D64-49B3-9848-A68F5986854E}">
      <tableStyleElement type="wholeTable" dxfId="419"/>
      <tableStyleElement type="headerRow" dxfId="418"/>
      <tableStyleElement type="totalRow" dxfId="417"/>
      <tableStyleElement type="firstRowStripe" dxfId="416"/>
      <tableStyleElement type="firstColumnStripe" dxfId="415"/>
      <tableStyleElement type="secondColumnStripe" dxfId="414"/>
      <tableStyleElement type="firstSubtotalRow" dxfId="413"/>
      <tableStyleElement type="secondSubtotalRow" dxfId="412"/>
      <tableStyleElement type="firstRowSubheading" dxfId="411"/>
      <tableStyleElement type="secondRowSubheading" dxfId="410"/>
      <tableStyleElement type="pageFieldLabels" dxfId="409"/>
      <tableStyleElement type="pageFieldValues" dxfId="408"/>
    </tableStyle>
    <tableStyle name="Expenditures" table="0" count="13" xr9:uid="{75DB1FEB-A58E-43B3-8FF1-C530130C158E}">
      <tableStyleElement type="wholeTable" dxfId="407"/>
      <tableStyleElement type="headerRow" dxfId="406"/>
      <tableStyleElement type="totalRow" dxfId="405"/>
      <tableStyleElement type="firstColumn" dxfId="404"/>
      <tableStyleElement type="firstRowStripe" dxfId="403"/>
      <tableStyleElement type="firstColumnStripe" dxfId="402"/>
      <tableStyleElement type="secondColumnStripe" dxfId="401"/>
      <tableStyleElement type="firstSubtotalRow" dxfId="400"/>
      <tableStyleElement type="secondSubtotalRow" dxfId="399"/>
      <tableStyleElement type="firstRowSubheading" dxfId="398"/>
      <tableStyleElement type="secondRowSubheading" dxfId="397"/>
      <tableStyleElement type="pageFieldLabels" dxfId="396"/>
      <tableStyleElement type="pageFieldValues" dxfId="395"/>
    </tableStyle>
    <tableStyle name="PivotStyleLight1 2" table="0" count="13" xr9:uid="{A189C6E3-6F36-47ED-85EC-322E8CE55E4D}">
      <tableStyleElement type="wholeTable" dxfId="394"/>
      <tableStyleElement type="headerRow" dxfId="393"/>
      <tableStyleElement type="totalRow" dxfId="392"/>
      <tableStyleElement type="firstColumn" dxfId="391"/>
      <tableStyleElement type="firstRowStripe" dxfId="390"/>
      <tableStyleElement type="firstColumnStripe" dxfId="389"/>
      <tableStyleElement type="secondColumnStripe" dxfId="388"/>
      <tableStyleElement type="firstSubtotalRow" dxfId="387"/>
      <tableStyleElement type="secondSubtotalRow" dxfId="386"/>
      <tableStyleElement type="firstRowSubheading" dxfId="385"/>
      <tableStyleElement type="secondRowSubheading" dxfId="384"/>
      <tableStyleElement type="pageFieldLabels" dxfId="383"/>
      <tableStyleElement type="pageFieldValues" dxfId="382"/>
    </tableStyle>
    <tableStyle name="Submission form" pivot="0" table="0" count="10" xr9:uid="{4252E280-5AD9-4C1D-9FBB-1F60CB9C2D5F}">
      <tableStyleElement type="wholeTable" dxfId="381"/>
      <tableStyleElement type="headerRow" dxfId="380"/>
    </tableStyle>
  </tableStyles>
  <colors>
    <mruColors>
      <color rgb="FF4270C2"/>
      <color rgb="FFFFCC29"/>
      <color rgb="FF84A2D8"/>
      <color rgb="FF3129D1"/>
      <color rgb="FFFF5757"/>
      <color rgb="FFE371EF"/>
      <color rgb="FF68A042"/>
      <color rgb="FFD60057"/>
      <color rgb="FFFF6565"/>
      <color rgb="FFEEB000"/>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6" tint="0.79998168889431442"/>
              <bgColor theme="6"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6" tint="0.59999389629810485"/>
              <bgColor theme="4" tint="0.599963377788628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ubmission form">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theme" Target="theme/theme1.xml"/><Relationship Id="rId21" Type="http://schemas.openxmlformats.org/officeDocument/2006/relationships/pivotCacheDefinition" Target="pivotCache/pivotCacheDefinition9.xml"/><Relationship Id="rId34" Type="http://schemas.microsoft.com/office/2017/06/relationships/rdRichValueTypes" Target="richData/rdRichValueTypes.xml"/><Relationship Id="rId42" Type="http://schemas.openxmlformats.org/officeDocument/2006/relationships/customXml" Target="../customXml/item6.xml"/><Relationship Id="rId47" Type="http://schemas.openxmlformats.org/officeDocument/2006/relationships/customXml" Target="../customXml/item11.xml"/><Relationship Id="rId50" Type="http://schemas.openxmlformats.org/officeDocument/2006/relationships/customXml" Target="../customXml/item14.xml"/><Relationship Id="rId55" Type="http://schemas.openxmlformats.org/officeDocument/2006/relationships/customXml" Target="../customXml/item19.xml"/><Relationship Id="rId63" Type="http://schemas.openxmlformats.org/officeDocument/2006/relationships/customXml" Target="../customXml/item27.xml"/><Relationship Id="rId68" Type="http://schemas.openxmlformats.org/officeDocument/2006/relationships/customXml" Target="../customXml/item3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4.xml"/><Relationship Id="rId29" Type="http://schemas.openxmlformats.org/officeDocument/2006/relationships/sharedStrings" Target="sharedStrings.xml"/><Relationship Id="rId11" Type="http://schemas.openxmlformats.org/officeDocument/2006/relationships/worksheet" Target="worksheets/sheet11.xml"/><Relationship Id="rId24" Type="http://schemas.openxmlformats.org/officeDocument/2006/relationships/pivotCacheDefinition" Target="pivotCache/pivotCacheDefinition12.xml"/><Relationship Id="rId32" Type="http://schemas.microsoft.com/office/2017/06/relationships/rdRichValue" Target="richData/rdrichvalue.xml"/><Relationship Id="rId37" Type="http://schemas.openxmlformats.org/officeDocument/2006/relationships/customXml" Target="../customXml/item1.xml"/><Relationship Id="rId40" Type="http://schemas.openxmlformats.org/officeDocument/2006/relationships/customXml" Target="../customXml/item4.xml"/><Relationship Id="rId45" Type="http://schemas.openxmlformats.org/officeDocument/2006/relationships/customXml" Target="../customXml/item9.xml"/><Relationship Id="rId53" Type="http://schemas.openxmlformats.org/officeDocument/2006/relationships/customXml" Target="../customXml/item17.xml"/><Relationship Id="rId58" Type="http://schemas.openxmlformats.org/officeDocument/2006/relationships/customXml" Target="../customXml/item22.xml"/><Relationship Id="rId66" Type="http://schemas.openxmlformats.org/officeDocument/2006/relationships/customXml" Target="../customXml/item30.xml"/><Relationship Id="rId5" Type="http://schemas.openxmlformats.org/officeDocument/2006/relationships/worksheet" Target="worksheets/sheet5.xml"/><Relationship Id="rId61" Type="http://schemas.openxmlformats.org/officeDocument/2006/relationships/customXml" Target="../customXml/item25.xml"/><Relationship Id="rId19" Type="http://schemas.openxmlformats.org/officeDocument/2006/relationships/pivotCacheDefinition" Target="pivotCache/pivotCacheDefinition7.xml"/><Relationship Id="rId14" Type="http://schemas.openxmlformats.org/officeDocument/2006/relationships/pivotCacheDefinition" Target="pivotCache/pivotCacheDefinition2.xml"/><Relationship Id="rId22" Type="http://schemas.openxmlformats.org/officeDocument/2006/relationships/pivotCacheDefinition" Target="pivotCache/pivotCacheDefinition10.xml"/><Relationship Id="rId27" Type="http://schemas.openxmlformats.org/officeDocument/2006/relationships/connections" Target="connections.xml"/><Relationship Id="rId30" Type="http://schemas.openxmlformats.org/officeDocument/2006/relationships/sheetMetadata" Target="metadata.xml"/><Relationship Id="rId35" Type="http://schemas.openxmlformats.org/officeDocument/2006/relationships/powerPivotData" Target="model/item.data"/><Relationship Id="rId43" Type="http://schemas.openxmlformats.org/officeDocument/2006/relationships/customXml" Target="../customXml/item7.xml"/><Relationship Id="rId48" Type="http://schemas.openxmlformats.org/officeDocument/2006/relationships/customXml" Target="../customXml/item12.xml"/><Relationship Id="rId56" Type="http://schemas.openxmlformats.org/officeDocument/2006/relationships/customXml" Target="../customXml/item20.xml"/><Relationship Id="rId64" Type="http://schemas.openxmlformats.org/officeDocument/2006/relationships/customXml" Target="../customXml/item28.xml"/><Relationship Id="rId8" Type="http://schemas.openxmlformats.org/officeDocument/2006/relationships/worksheet" Target="worksheets/sheet8.xml"/><Relationship Id="rId51" Type="http://schemas.openxmlformats.org/officeDocument/2006/relationships/customXml" Target="../customXml/item1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pivotCacheDefinition" Target="pivotCache/pivotCacheDefinition5.xml"/><Relationship Id="rId25" Type="http://schemas.microsoft.com/office/2007/relationships/slicerCache" Target="slicerCaches/slicerCache1.xml"/><Relationship Id="rId33" Type="http://schemas.microsoft.com/office/2017/06/relationships/rdRichValueStructure" Target="richData/rdrichvaluestructure.xml"/><Relationship Id="rId38" Type="http://schemas.openxmlformats.org/officeDocument/2006/relationships/customXml" Target="../customXml/item2.xml"/><Relationship Id="rId46" Type="http://schemas.openxmlformats.org/officeDocument/2006/relationships/customXml" Target="../customXml/item10.xml"/><Relationship Id="rId59" Type="http://schemas.openxmlformats.org/officeDocument/2006/relationships/customXml" Target="../customXml/item23.xml"/><Relationship Id="rId67" Type="http://schemas.openxmlformats.org/officeDocument/2006/relationships/customXml" Target="../customXml/item31.xml"/><Relationship Id="rId20" Type="http://schemas.openxmlformats.org/officeDocument/2006/relationships/pivotCacheDefinition" Target="pivotCache/pivotCacheDefinition8.xml"/><Relationship Id="rId41" Type="http://schemas.openxmlformats.org/officeDocument/2006/relationships/customXml" Target="../customXml/item5.xml"/><Relationship Id="rId54" Type="http://schemas.openxmlformats.org/officeDocument/2006/relationships/customXml" Target="../customXml/item18.xml"/><Relationship Id="rId62" Type="http://schemas.openxmlformats.org/officeDocument/2006/relationships/customXml" Target="../customXml/item2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3.xml"/><Relationship Id="rId23" Type="http://schemas.openxmlformats.org/officeDocument/2006/relationships/pivotCacheDefinition" Target="pivotCache/pivotCacheDefinition11.xml"/><Relationship Id="rId28" Type="http://schemas.openxmlformats.org/officeDocument/2006/relationships/styles" Target="styles.xml"/><Relationship Id="rId36" Type="http://schemas.openxmlformats.org/officeDocument/2006/relationships/calcChain" Target="calcChain.xml"/><Relationship Id="rId49" Type="http://schemas.openxmlformats.org/officeDocument/2006/relationships/customXml" Target="../customXml/item13.xml"/><Relationship Id="rId57" Type="http://schemas.openxmlformats.org/officeDocument/2006/relationships/customXml" Target="../customXml/item21.xml"/><Relationship Id="rId10" Type="http://schemas.openxmlformats.org/officeDocument/2006/relationships/worksheet" Target="worksheets/sheet10.xml"/><Relationship Id="rId31" Type="http://schemas.microsoft.com/office/2022/10/relationships/richValueRel" Target="richData/richValueRel.xml"/><Relationship Id="rId44" Type="http://schemas.openxmlformats.org/officeDocument/2006/relationships/customXml" Target="../customXml/item8.xml"/><Relationship Id="rId52" Type="http://schemas.openxmlformats.org/officeDocument/2006/relationships/customXml" Target="../customXml/item16.xml"/><Relationship Id="rId60" Type="http://schemas.openxmlformats.org/officeDocument/2006/relationships/customXml" Target="../customXml/item24.xml"/><Relationship Id="rId65" Type="http://schemas.openxmlformats.org/officeDocument/2006/relationships/customXml" Target="../customXml/item29.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pivotCacheDefinition" Target="pivotCache/pivotCacheDefinition1.xml"/><Relationship Id="rId18" Type="http://schemas.openxmlformats.org/officeDocument/2006/relationships/pivotCacheDefinition" Target="pivotCache/pivotCacheDefinition6.xml"/><Relationship Id="rId3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1</xdr:col>
      <xdr:colOff>171452</xdr:colOff>
      <xdr:row>5</xdr:row>
      <xdr:rowOff>9525</xdr:rowOff>
    </xdr:from>
    <xdr:to>
      <xdr:col>9</xdr:col>
      <xdr:colOff>437509</xdr:colOff>
      <xdr:row>6</xdr:row>
      <xdr:rowOff>104739</xdr:rowOff>
    </xdr:to>
    <xdr:pic>
      <xdr:nvPicPr>
        <xdr:cNvPr id="2" name="Picture 1">
          <a:extLst>
            <a:ext uri="{FF2B5EF4-FFF2-40B4-BE49-F238E27FC236}">
              <a16:creationId xmlns:a16="http://schemas.microsoft.com/office/drawing/2014/main" id="{56A7C3F5-A7DC-4E01-9CAC-A4BA07F2D8B8}"/>
            </a:ext>
          </a:extLst>
        </xdr:cNvPr>
        <xdr:cNvPicPr>
          <a:picLocks noChangeAspect="1"/>
        </xdr:cNvPicPr>
      </xdr:nvPicPr>
      <xdr:blipFill>
        <a:blip xmlns:r="http://schemas.openxmlformats.org/officeDocument/2006/relationships" r:embed="rId1"/>
        <a:stretch>
          <a:fillRect/>
        </a:stretch>
      </xdr:blipFill>
      <xdr:spPr>
        <a:xfrm>
          <a:off x="781052" y="1152525"/>
          <a:ext cx="5142857" cy="285714"/>
        </a:xfrm>
        <a:prstGeom prst="rect">
          <a:avLst/>
        </a:prstGeom>
      </xdr:spPr>
    </xdr:pic>
    <xdr:clientData/>
  </xdr:twoCellAnchor>
  <xdr:twoCellAnchor editAs="absolute">
    <xdr:from>
      <xdr:col>8</xdr:col>
      <xdr:colOff>172477</xdr:colOff>
      <xdr:row>6</xdr:row>
      <xdr:rowOff>13668</xdr:rowOff>
    </xdr:from>
    <xdr:to>
      <xdr:col>9</xdr:col>
      <xdr:colOff>496327</xdr:colOff>
      <xdr:row>7</xdr:row>
      <xdr:rowOff>122432</xdr:rowOff>
    </xdr:to>
    <xdr:sp macro="" textlink="">
      <xdr:nvSpPr>
        <xdr:cNvPr id="3" name="Arrow: Down 2">
          <a:extLst>
            <a:ext uri="{FF2B5EF4-FFF2-40B4-BE49-F238E27FC236}">
              <a16:creationId xmlns:a16="http://schemas.microsoft.com/office/drawing/2014/main" id="{6E457A73-46D3-4685-B71E-2D24748DF359}"/>
            </a:ext>
          </a:extLst>
        </xdr:cNvPr>
        <xdr:cNvSpPr>
          <a:spLocks noChangeAspect="1"/>
        </xdr:cNvSpPr>
      </xdr:nvSpPr>
      <xdr:spPr>
        <a:xfrm rot="6535481">
          <a:off x="5366370" y="1030075"/>
          <a:ext cx="299264" cy="933450"/>
        </a:xfrm>
        <a:prstGeom prst="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1</xdr:col>
      <xdr:colOff>171452</xdr:colOff>
      <xdr:row>10</xdr:row>
      <xdr:rowOff>19051</xdr:rowOff>
    </xdr:from>
    <xdr:to>
      <xdr:col>9</xdr:col>
      <xdr:colOff>438152</xdr:colOff>
      <xdr:row>17</xdr:row>
      <xdr:rowOff>147663</xdr:rowOff>
    </xdr:to>
    <xdr:pic>
      <xdr:nvPicPr>
        <xdr:cNvPr id="4" name="Picture 3">
          <a:extLst>
            <a:ext uri="{FF2B5EF4-FFF2-40B4-BE49-F238E27FC236}">
              <a16:creationId xmlns:a16="http://schemas.microsoft.com/office/drawing/2014/main" id="{D1CABA23-2051-4E4D-BA4E-C69FE09C33A8}"/>
            </a:ext>
          </a:extLst>
        </xdr:cNvPr>
        <xdr:cNvPicPr>
          <a:picLocks noChangeAspect="1"/>
        </xdr:cNvPicPr>
      </xdr:nvPicPr>
      <xdr:blipFill>
        <a:blip xmlns:r="http://schemas.openxmlformats.org/officeDocument/2006/relationships" r:embed="rId2"/>
        <a:stretch>
          <a:fillRect/>
        </a:stretch>
      </xdr:blipFill>
      <xdr:spPr>
        <a:xfrm>
          <a:off x="781052" y="2276476"/>
          <a:ext cx="5143500" cy="1462112"/>
        </a:xfrm>
        <a:prstGeom prst="rect">
          <a:avLst/>
        </a:prstGeom>
      </xdr:spPr>
    </xdr:pic>
    <xdr:clientData/>
  </xdr:twoCellAnchor>
  <xdr:twoCellAnchor editAs="absolute">
    <xdr:from>
      <xdr:col>1</xdr:col>
      <xdr:colOff>171452</xdr:colOff>
      <xdr:row>18</xdr:row>
      <xdr:rowOff>9523</xdr:rowOff>
    </xdr:from>
    <xdr:to>
      <xdr:col>9</xdr:col>
      <xdr:colOff>442724</xdr:colOff>
      <xdr:row>29</xdr:row>
      <xdr:rowOff>166305</xdr:rowOff>
    </xdr:to>
    <xdr:pic>
      <xdr:nvPicPr>
        <xdr:cNvPr id="5" name="Picture 4">
          <a:extLst>
            <a:ext uri="{FF2B5EF4-FFF2-40B4-BE49-F238E27FC236}">
              <a16:creationId xmlns:a16="http://schemas.microsoft.com/office/drawing/2014/main" id="{201C8834-9F23-4265-B6CC-552313C3AC31}"/>
            </a:ext>
          </a:extLst>
        </xdr:cNvPr>
        <xdr:cNvPicPr>
          <a:picLocks noChangeAspect="1"/>
        </xdr:cNvPicPr>
      </xdr:nvPicPr>
      <xdr:blipFill>
        <a:blip xmlns:r="http://schemas.openxmlformats.org/officeDocument/2006/relationships" r:embed="rId3"/>
        <a:stretch>
          <a:fillRect/>
        </a:stretch>
      </xdr:blipFill>
      <xdr:spPr>
        <a:xfrm>
          <a:off x="781052" y="3790948"/>
          <a:ext cx="5148072" cy="2252282"/>
        </a:xfrm>
        <a:prstGeom prst="rect">
          <a:avLst/>
        </a:prstGeom>
      </xdr:spPr>
    </xdr:pic>
    <xdr:clientData/>
  </xdr:twoCellAnchor>
  <xdr:twoCellAnchor editAs="absolute">
    <xdr:from>
      <xdr:col>2</xdr:col>
      <xdr:colOff>190501</xdr:colOff>
      <xdr:row>32</xdr:row>
      <xdr:rowOff>85726</xdr:rowOff>
    </xdr:from>
    <xdr:to>
      <xdr:col>8</xdr:col>
      <xdr:colOff>384877</xdr:colOff>
      <xdr:row>49</xdr:row>
      <xdr:rowOff>1</xdr:rowOff>
    </xdr:to>
    <xdr:pic>
      <xdr:nvPicPr>
        <xdr:cNvPr id="6" name="Picture 5">
          <a:extLst>
            <a:ext uri="{FF2B5EF4-FFF2-40B4-BE49-F238E27FC236}">
              <a16:creationId xmlns:a16="http://schemas.microsoft.com/office/drawing/2014/main" id="{B293AE17-E523-410E-99BB-DE183499B3BC}"/>
            </a:ext>
          </a:extLst>
        </xdr:cNvPr>
        <xdr:cNvPicPr>
          <a:picLocks noChangeAspect="1"/>
        </xdr:cNvPicPr>
      </xdr:nvPicPr>
      <xdr:blipFill>
        <a:blip xmlns:r="http://schemas.openxmlformats.org/officeDocument/2006/relationships" r:embed="rId4"/>
        <a:stretch>
          <a:fillRect/>
        </a:stretch>
      </xdr:blipFill>
      <xdr:spPr>
        <a:xfrm>
          <a:off x="1409701" y="6534151"/>
          <a:ext cx="3851976" cy="3143250"/>
        </a:xfrm>
        <a:prstGeom prst="rect">
          <a:avLst/>
        </a:prstGeom>
      </xdr:spPr>
    </xdr:pic>
    <xdr:clientData/>
  </xdr:twoCellAnchor>
  <xdr:twoCellAnchor editAs="absolute">
    <xdr:from>
      <xdr:col>2</xdr:col>
      <xdr:colOff>190500</xdr:colOff>
      <xdr:row>50</xdr:row>
      <xdr:rowOff>447675</xdr:rowOff>
    </xdr:from>
    <xdr:to>
      <xdr:col>8</xdr:col>
      <xdr:colOff>352425</xdr:colOff>
      <xdr:row>67</xdr:row>
      <xdr:rowOff>27410</xdr:rowOff>
    </xdr:to>
    <xdr:pic>
      <xdr:nvPicPr>
        <xdr:cNvPr id="7" name="Picture 6">
          <a:extLst>
            <a:ext uri="{FF2B5EF4-FFF2-40B4-BE49-F238E27FC236}">
              <a16:creationId xmlns:a16="http://schemas.microsoft.com/office/drawing/2014/main" id="{293A19AF-7CA3-49F1-9B6E-169AA5683266}"/>
            </a:ext>
          </a:extLst>
        </xdr:cNvPr>
        <xdr:cNvPicPr>
          <a:picLocks noChangeAspect="1"/>
        </xdr:cNvPicPr>
      </xdr:nvPicPr>
      <xdr:blipFill>
        <a:blip xmlns:r="http://schemas.openxmlformats.org/officeDocument/2006/relationships" r:embed="rId5"/>
        <a:stretch>
          <a:fillRect/>
        </a:stretch>
      </xdr:blipFill>
      <xdr:spPr>
        <a:xfrm>
          <a:off x="1409700" y="10325100"/>
          <a:ext cx="3819525" cy="31325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180975</xdr:colOff>
      <xdr:row>0</xdr:row>
      <xdr:rowOff>169545</xdr:rowOff>
    </xdr:from>
    <xdr:to>
      <xdr:col>5</xdr:col>
      <xdr:colOff>151765</xdr:colOff>
      <xdr:row>6</xdr:row>
      <xdr:rowOff>19685</xdr:rowOff>
    </xdr:to>
    <mc:AlternateContent xmlns:mc="http://schemas.openxmlformats.org/markup-compatibility/2006" xmlns:a14="http://schemas.microsoft.com/office/drawing/2010/main">
      <mc:Choice Requires="a14">
        <xdr:graphicFrame macro="">
          <xdr:nvGraphicFramePr>
            <xdr:cNvPr id="2" name="Agreement filter">
              <a:extLst>
                <a:ext uri="{FF2B5EF4-FFF2-40B4-BE49-F238E27FC236}">
                  <a16:creationId xmlns:a16="http://schemas.microsoft.com/office/drawing/2014/main" id="{BC375175-85E5-4AA0-AB8C-5C1F835E8B6D}"/>
                </a:ext>
              </a:extLst>
            </xdr:cNvPr>
            <xdr:cNvGraphicFramePr/>
          </xdr:nvGraphicFramePr>
          <xdr:xfrm>
            <a:off x="0" y="0"/>
            <a:ext cx="0" cy="0"/>
          </xdr:xfrm>
          <a:graphic>
            <a:graphicData uri="http://schemas.microsoft.com/office/drawing/2010/slicer">
              <sle:slicer xmlns:sle="http://schemas.microsoft.com/office/drawing/2010/slicer" name="Agreement filter"/>
            </a:graphicData>
          </a:graphic>
        </xdr:graphicFrame>
      </mc:Choice>
      <mc:Fallback xmlns="">
        <xdr:sp macro="" textlink="">
          <xdr:nvSpPr>
            <xdr:cNvPr id="0" name=""/>
            <xdr:cNvSpPr>
              <a:spLocks noTextEdit="1"/>
            </xdr:cNvSpPr>
          </xdr:nvSpPr>
          <xdr:spPr>
            <a:xfrm>
              <a:off x="4400550" y="169545"/>
              <a:ext cx="3999865" cy="98298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1984722224" backgroundQuery="1" createdVersion="7" refreshedVersion="8" minRefreshableVersion="3" recordCount="0" supportSubquery="1" supportAdvancedDrill="1" xr:uid="{A54F6577-04A3-4909-841E-ECFC9069F7BA}">
  <cacheSource type="external" connectionId="12"/>
  <cacheFields count="16">
    <cacheField name="[Narrative table].[Component].[Component]" caption="Component" numFmtId="0" hierarchy="156" level="1">
      <sharedItems count="9">
        <s v="Output 1.1 Pre-feasibility studies for organic waste treatment options"/>
        <s v="Output 1.2 Estimates of decentralized infraestructure supporting diverted organic waste"/>
        <s v="Output 1.3 Recommendations for alternative/ complementary infraestrucutre"/>
        <s v="Output 1.4 Report indentifying necessary infraestructure and investment to support organic waste management"/>
        <s v="Output 2.1 Identification of projects/inititives"/>
        <s v="Output 2.2 Stakeholder Engagement and Strategic Financial Planning for Selected Projects"/>
        <s v="Output 3.1 Analysis of policies to mitigate SLCPs"/>
        <s v="Output 3.2 Draft roadmap of financial intruments"/>
        <s v="Output 4.1 Capacity building and technical assistance"/>
      </sharedItems>
    </cacheField>
    <cacheField name="[Narrative table].[Description].[Description]" caption="Description" numFmtId="0" hierarchy="158" level="1">
      <sharedItems count="9" longText="1">
        <s v="Pre-feasibility studies for organic waste treatment options conducted in Panama City. These studies will evaluate the technical and economic feasibility of potential treatment technologies/solutions, such as composting, anaerobic digestion, and other technologies to manage organic waste effectively. The goal is to identify the most viable treatment methods that support waste diversion, reduce methane emissions, and promote circular economies. The studies will provide critical data and analysis on costs, environmental benefits, and operational feasibility, laying the groundwork for informed decision-making and future investments in sustainable organic waste management infrastructure, ensuring alignment with national policies and international commitments."/>
        <s v="Estimates of decentralized infrastructure supporting organic waste diversion, including materials separation and recovery centers, black soldier fly infrastructure, and compositing plants._x000d__x000a_These systems will promote a circular economy by processing organic waste closer to its source, reducing transportation costs and emissions. The estimates will determine the scale, location, capacity and investment requirements for these facilities, providing a strategic roadmap for developing an efficient, sustainable waste management network. This will enable the government to plan effectively for organic waste management."/>
        <s v="Recommendations for alternative and complementary infrastructure to support organic waste diversion and fosters circular economies._x000d__x000a_The proposed infraestructure aims to enhance existing waste management systems, such as advanced compositing technologies, anaerobic digestion, and resource recovery facilities. These recommendation will serve as a blueprint for the government to integreate into its organic waste management strategy, with focus on creating value to the organic waste, lowers emissions, reducing landfill dependency, and promoting environmental, economic and social benefits, achieve the goals establishd in the NDC's and roadmap for the Mitigation of SLCPs in Panama. The findings will guide future investements and policies for an integrated waste managemente approach"/>
        <s v="A report identifying necessary infrastructure and investment to support organic waste management (recovery of organic waste, production of biofertilizer and energy, savings by avoiding waste, redistribution of food that otherwise would be discarded to people in need). The report will cover key areas such as the recovery of organic waste, the production of biofertilizers and renewable enerty, and economic savings from waste reduction. It will also highlight the potential for redistributing surplus food to people in need, preventing it from being discarded. By identifying these necessary components, the report will serve as a strategic roadmap for decision-makers to prioritize investements and implementing sustainable solutions for organic waste management."/>
        <s v="Identification of at least 5-7 appropriate projects/initiatives with business potential in integral organic waste management, supported by the public and private sector based on the findings of output 1.3. and will be evaluated for their potential to contribute to a circular economy.  The assesment will include project descriptions, expected outcomes, involved entities, and financing strategies. By identifying these opportunities, the project aims to establish a solid foundation for future investements and actions in organic waste management."/>
        <s v="Stakeholders, including government agencies, private companies, and financial institutions, will be convened and engaged to select at least 3 priority projects/ initiatives for organic waste management. This process will focus on identifying potential funding sources and aligning stakeholders to support these initiatives. The selected projects will be developed into deteiled plans, including financial strategies and implementation pathways, ensuring coodinated efforts amog all stakeholders to advance sustainable waste management solution."/>
        <s v="Evaluation and analysis of policies to mitigate Short-Lived Climate Pollutants (SLCPs) from organic waste and prioritize actions for short, medium, and long term implementation. This evaluation will assess current measures and identify gaps in policy, recommending interventions that can effectively reduce SLCPs. The analysis will also provide estimated costs, responsible parties, and progress indicators. The result will be a comprehensive plan that outlines the necessary steps for Panama to reduce SLCP emissions through better organic waste management practices."/>
        <s v="A draft roadmap for financial instruments in organic waste management will be developed. This roadmap will be based on the findings of the previous evaluations and workshops, tailoring financial tools to the specific needs of the identified projects. It will include a detailed assessment of existing financial mechanisms and propose new ones that address key challenges and opportunities. The roadmap will guide the government and private sector in mobilizing resources for the sustainable implementation of organic waste management projects."/>
        <s v="Capacity building workshops and Technical Assistance for stakeholders working on organic waste management. These workshops will focus on enhancing the participants understanding of project development, cost-benefit analysis, and SLCP mitigation strategies. Training materials will be tailored to Panama's context, particulary focusing on the MERCA market in Panama City. The goal is to equip governemnt entities and other stakeholders with the knowledge and tools to implement effective organic waste management projects, while promoting collaboration and knowledge-sharing across sectors."/>
      </sharedItems>
    </cacheField>
    <cacheField name="[Narrative table].[Indicator].[Indicator]" caption="Indicator" numFmtId="0" hierarchy="157" level="1">
      <sharedItems count="5">
        <s v="Number of plans, policies, laws, or regulations drafted or updated"/>
        <s v="Number of SLCP assessments, emissions inventories, and other emissions datasets produced"/>
        <s v="Number of SLCP knowledge resources or tools produced"/>
        <s v="Number of partnerships, associations, or campaigns launched to drive SLCP action"/>
        <s v="Number of public events, webinars, or side events hosted"/>
      </sharedItems>
    </cacheField>
    <cacheField name="[Narrative table].[Target].[Target]" caption="Target" numFmtId="0" hierarchy="167" level="1">
      <sharedItems count="4">
        <s v="1"/>
        <s v="4"/>
        <s v="5"/>
        <s v="3"/>
      </sharedItems>
    </cacheField>
    <cacheField name="[Narrative table].[Unit].[Unit]" caption="Unit" numFmtId="0" hierarchy="168" level="1">
      <sharedItems count="9">
        <s v="1 pre-feasibility study report developed."/>
        <s v="4 SLCP assessments, emissions inventories, or other emissions datasets produced."/>
        <s v="1 SLCP knowledge resource or tool produced."/>
        <s v="1 plan, policy, law, or regulation drafted or updated."/>
        <s v="5 Partnerships to drive SLCP action."/>
        <s v="3 Associations launched to drive SLCP action."/>
        <s v="1 plan, drafted or updated."/>
        <s v="1 plan drafted or updated."/>
        <s v="4 workshops conducted with government entities."/>
      </sharedItems>
    </cacheField>
    <cacheField name="[Narrative table].[Unique code].[Unique code]" caption="Unique code" numFmtId="0" hierarchy="160" level="1">
      <sharedItems count="9">
        <s v="PA-24-003/1.1 Pre-feasibility studies for organic waste treatment options"/>
        <s v="PA-24-003/1.2 Estimates of decentralized infraestructure supporting diverted organic waste"/>
        <s v="PA-24-003/1.3 Recommendations for alternative/ complementary infraestrucutre"/>
        <s v="PA-24-003/1.4 Report indentifying necessary infraestructure and investment to support organic waste management"/>
        <s v="PA-24-003/2.1 Identification of projects/inititives"/>
        <s v="PA-24-003/2.2 Stakeholder Engagement and Strategic Financial Planning for Selected Projects"/>
        <s v="PA-24-003/3.1 Analysis of policies to mitigate SLCPs"/>
        <s v="PA-24-003/3.2 Draft roadmap of financial intruments"/>
        <s v="PA-24-003/4.1 Capacity building and technical assistance"/>
      </sharedItems>
    </cacheField>
    <cacheField name="[Narrative table].[Date].[Date]" caption="Date" numFmtId="0" hierarchy="169" level="1">
      <sharedItems containsSemiMixedTypes="0" containsNonDate="0" containsDate="1" containsString="0" minDate="2025-12-01T00:00:00" maxDate="2027-06-02T00:00:00" count="6">
        <d v="2025-12-01T00:00:00"/>
        <d v="2026-09-01T00:00:00"/>
        <d v="2026-12-01T00:00:00"/>
        <d v="2026-06-01T00:00:00"/>
        <d v="2026-03-01T00:00:00"/>
        <d v="2027-06-01T00:00:00"/>
      </sharedItems>
    </cacheField>
    <cacheField name="[Narrative table].[Acceptance criteria].[Acceptance criteria]" caption="Acceptance criteria" numFmtId="0" hierarchy="171" level="1">
      <sharedItems count="4" longText="1">
        <s v="Grammatically correct and available in English, or other agreed UN language _x000d__x000a_Recognizes CCAC support _x000d__x000a_Final version approved by the beneficiary and/or CCAC Secretariat  _x000d__x000a_Ready for uploading in CCAC website (when applicable) (laid out in PDF with CCAC logo, contents proof-read)"/>
        <s v=" Grammatically correct and available in English, or other agreed UN language _x000d__x000a_Recognizes CCAC support _x000d__x000a_Final version approved by the beneficiary and/or CCAC Secretariat  _x000d__x000a_Ready for uploading in CCAC website (when applicable) (laid out in PDF with CCAC logo, contents proof-read)"/>
        <s v="Available in English or other agreed UN language, and grammatically correct + English summary _x000d__x000a_Involvement of the beneficiary government throughout the development process, for example through consultation meetings _x000d__x000a_Involvement of the CCAC focal point _x000d__x000a_Agreement to, or acknowledgement of, the product presented by the beneficiary government (at the appropriate level) and the CCAC Secretariat"/>
        <s v="Agenda and event plan cleared by the beneficiary and/or CCAC Secretariat _x000d__x000a_Event is promoted &amp; details about event shared with CCAC at least one week in advance to support promotion _x000d__x000a_CCAC is recognised (logo and as part of the agenda) _x000d__x000a_Uses CCAC presentation template (where relevant / as an option)"/>
      </sharedItems>
    </cacheField>
    <cacheField name="[Narrative table].[Project].[Project]" caption="Project" numFmtId="0" hierarchy="159" level="1">
      <sharedItems count="1">
        <s v="Accelerating actions to improve organic waste management and reduce methane emissions. (PA-24-003)"/>
      </sharedItems>
    </cacheField>
    <cacheField name="[Narrative table].[Agreement].[Agreement]" caption="Agreement" numFmtId="0" hierarchy="161" level="1">
      <sharedItems count="1">
        <s v="UNDP ()"/>
      </sharedItems>
    </cacheField>
    <cacheField name="[Narrative table].[Sector].[Sector]" caption="Sector" numFmtId="0" hierarchy="162" level="1">
      <sharedItems count="1">
        <s v="Waste"/>
      </sharedItems>
    </cacheField>
    <cacheField name="[Narrative table].[Beneficiaries].[Beneficiaries]" caption="Beneficiaries" numFmtId="0" hierarchy="166" level="1">
      <sharedItems count="1">
        <s v="Panama"/>
      </sharedItems>
    </cacheField>
    <cacheField name="[Narrative table].[Other beneficiaries].[Other beneficiaries]" caption="Other beneficiaries" numFmtId="0" hierarchy="172" level="1">
      <sharedItems count="8">
        <s v="National and local governments responsible for waste management."/>
        <s v="Municipalities and local governments."/>
        <s v="National and local governments."/>
        <s v="National and local governments, investors."/>
        <s v="Investors, public and private stakeholders."/>
        <s v="Government policymakers, NGOs, private sector."/>
        <s v="Financial institutions and government agencies."/>
        <s v="Local governments, private sector, and NGOs."/>
      </sharedItems>
    </cacheField>
    <cacheField name="[Narrative table].[Delivery type].[Delivery type]" caption="Delivery type" numFmtId="0" hierarchy="170" level="1">
      <sharedItems count="5">
        <s v="Research or study"/>
        <s v="Research or study, Work plan"/>
        <s v="Work plan"/>
        <s v="Policy, regulation or other guideline"/>
        <s v="Meeting report, Training materials"/>
      </sharedItems>
    </cacheField>
    <cacheField name="[Narrative table].[Level].[Level]" caption="Level" numFmtId="0" hierarchy="164" level="1">
      <sharedItems containsSemiMixedTypes="0" containsNonDate="0" containsString="0"/>
    </cacheField>
    <cacheField name="[Narrative table].[Agreement filter].[Agreement filter]" caption="Agreement filter" numFmtId="0" hierarchy="165" level="1">
      <sharedItems containsSemiMixedTypes="0" containsNonDate="0" containsString="0"/>
    </cacheField>
  </cacheFields>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2" memberValueDatatype="130" unbalanced="0">
      <fieldsUsage count="2">
        <fieldUsage x="-1"/>
        <fieldUsage x="0"/>
      </fieldsUsage>
    </cacheHierarchy>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2"/>
      </fieldsUsage>
    </cacheHierarchy>
    <cacheHierarchy uniqueName="[Narrative table].[Description]" caption="Description" attribute="1" defaultMemberUniqueName="[Narrative table].[Description].[All]" allUniqueName="[Narrative table].[Description].[All]" dimensionUniqueName="[Narrative table]" displayFolder="" count="2" memberValueDatatype="130" unbalanced="0">
      <fieldsUsage count="2">
        <fieldUsage x="-1"/>
        <fieldUsage x="1"/>
      </fieldsUsage>
    </cacheHierarchy>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8"/>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5"/>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9"/>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10"/>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14"/>
      </fieldsUsage>
    </cacheHierarchy>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15"/>
      </fieldsUsage>
    </cacheHierarchy>
    <cacheHierarchy uniqueName="[Narrative table].[Beneficiaries]" caption="Beneficiaries" attribute="1" defaultMemberUniqueName="[Narrative table].[Beneficiaries].[All]" allUniqueName="[Narrative table].[Beneficiaries].[All]" dimensionUniqueName="[Narrative table]" displayFolder="" count="2" memberValueDatatype="130" unbalanced="0">
      <fieldsUsage count="2">
        <fieldUsage x="-1"/>
        <fieldUsage x="11"/>
      </fieldsUsage>
    </cacheHierarchy>
    <cacheHierarchy uniqueName="[Narrative table].[Target]" caption="Target" attribute="1" defaultMemberUniqueName="[Narrative table].[Target].[All]" allUniqueName="[Narrative table].[Target].[All]" dimensionUniqueName="[Narrative table]" displayFolder="" count="2" memberValueDatatype="130" unbalanced="0">
      <fieldsUsage count="2">
        <fieldUsage x="-1"/>
        <fieldUsage x="3"/>
      </fieldsUsage>
    </cacheHierarchy>
    <cacheHierarchy uniqueName="[Narrative table].[Unit]" caption="Unit" attribute="1" defaultMemberUniqueName="[Narrative table].[Unit].[All]" allUniqueName="[Narrative table].[Unit].[All]" dimensionUniqueName="[Narrative table]" displayFolder="" count="2" memberValueDatatype="130" unbalanced="0">
      <fieldsUsage count="2">
        <fieldUsage x="-1"/>
        <fieldUsage x="4"/>
      </fieldsUsage>
    </cacheHierarchy>
    <cacheHierarchy uniqueName="[Narrative table].[Date]" caption="Date" attribute="1" time="1" defaultMemberUniqueName="[Narrative table].[Date].[All]" allUniqueName="[Narrative table].[Date].[All]" dimensionUniqueName="[Narrative table]" displayFolder="" count="2" memberValueDatatype="7" unbalanced="0">
      <fieldsUsage count="2">
        <fieldUsage x="-1"/>
        <fieldUsage x="6"/>
      </fieldsUsage>
    </cacheHierarchy>
    <cacheHierarchy uniqueName="[Narrative table].[Delivery type]" caption="Delivery type" attribute="1" defaultMemberUniqueName="[Narrative table].[Delivery type].[All]" allUniqueName="[Narrative table].[Delivery type].[All]" dimensionUniqueName="[Narrative table]" displayFolder="" count="2" memberValueDatatype="130" unbalanced="0">
      <fieldsUsage count="2">
        <fieldUsage x="-1"/>
        <fieldUsage x="13"/>
      </fieldsUsage>
    </cacheHierarchy>
    <cacheHierarchy uniqueName="[Narrative table].[Acceptance criteria]" caption="Acceptance criteria" attribute="1" defaultMemberUniqueName="[Narrative table].[Acceptance criteria].[All]" allUniqueName="[Narrative table].[Acceptance criteria].[All]" dimensionUniqueName="[Narrative table]" displayFolder="" count="2" memberValueDatatype="130" unbalanced="0">
      <fieldsUsage count="2">
        <fieldUsage x="-1"/>
        <fieldUsage x="7"/>
      </fieldsUsage>
    </cacheHierarchy>
    <cacheHierarchy uniqueName="[Narrative table].[Other beneficiaries]" caption="Other beneficiaries" attribute="1" defaultMemberUniqueName="[Narrative table].[Other beneficiaries].[All]" allUniqueName="[Narrative table].[Other beneficiaries].[All]" dimensionUniqueName="[Narrative table]" displayFolder="" count="2" memberValueDatatype="130" unbalanced="0">
      <fieldsUsage count="2">
        <fieldUsage x="-1"/>
        <fieldUsage x="12"/>
      </fieldsUsage>
    </cacheHierarchy>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1987384256" backgroundQuery="1" createdVersion="7" refreshedVersion="8" minRefreshableVersion="3" recordCount="0" supportSubquery="1" supportAdvancedDrill="1" xr:uid="{7B7231D0-9AB3-4099-B4B2-C47C3C38E26C}">
  <cacheSource type="external" connectionId="12"/>
  <cacheFields count="13">
    <cacheField name="[Narrative table].[Indicator].[Indicator]" caption="Indicator" numFmtId="0" hierarchy="157" level="1">
      <sharedItems count="6">
        <s v="Staff and Other Personnel Costs"/>
        <s v="Travel"/>
        <s v="Contractual Services"/>
        <s v="Equipment Vehicles and Furniture"/>
        <s v="Operating and Other Direct Costs"/>
        <s v="UN-PSC"/>
      </sharedItems>
    </cacheField>
    <cacheField name="[Narrative table].[Unique code].[Unique code]" caption="Unique code" numFmtId="0" hierarchy="160" level="1">
      <sharedItems count="32">
        <s v="PA-24-003/1.1.1-1 Pre-feasibility studies for organic waste visit different market and landfills"/>
        <s v="PA-24-003/1.1.1-2 Waste Management and Infrastructure Consultant"/>
        <s v="PA-24-003/1.1.2-1 Waste Management and Infrastructure Consultant"/>
        <s v="PA-24-003/1.2.1-1 Field visits for data collection"/>
        <s v="PA-24-003/1.2.2-1 Waste Management and Infrastructure Consultant"/>
        <s v="PA-24-003/1.2.3-1 Waste Management and Infrastructure Consultant"/>
        <s v="PA-24-003/1.3.1-1 Training workshops, seminars and meetings"/>
        <s v="PA-24-003/1.3.2-1 Infographic design"/>
        <s v="PA-24-003/1.3.3-1 Waste Management and Infrastructure Consultant"/>
        <s v="PA-24-003/1.4.1-1 Waste Management and Infrastructure Consultant"/>
        <s v="PA-24-003/1.4.2-1 Support innovation challenge"/>
        <s v="PA-24-003/2.1.1-1 Circular Economy Specialist"/>
        <s v="PA-24-003/2.1.2-1 Circular Economy Specialist"/>
        <s v="PA-24-003/2.1.3-1 Training workshops, seminars and meetings"/>
        <s v="PA-24-003/2.2.1-1 Financial and Business Development Consultant"/>
        <s v="PA-24-003/2.2.2-1 computers"/>
        <s v="PA-24-003/2.2.3-1 Circular Economy Specialist"/>
        <s v="PA-24-003/2.2.3-2 National Consultant - Policy and SLCP Mitigation Consultant"/>
        <s v="PA-24-003/3.1.1-1 National Consultant - Policy and SLCP Mitigation Consultant"/>
        <s v="PA-24-003/3.1.2-1 Training workshops, seminars and meetings"/>
        <s v="PA-24-003/3.1.3-1 Training workshops, seminars and meetings"/>
        <s v="PA-24-003/3.2.1-1 Financial and Business Development Consultant"/>
        <s v="PA-24-003/3.2.2-1 Contractual services for the design financial roadmap"/>
        <s v="PA-24-003/3.2.3-1 Training workshops, seminars and meetings"/>
        <s v="PA-24-003/4.1.1-1 Communications materials"/>
        <s v="PA-24-003/4.1.2-1 Communications specialist"/>
        <s v="PA-24-003/4.1.2-2 communication materials"/>
        <s v="PA-24-003/4.1.2-1 communication materials"/>
        <s v="PA-24-003/4.1.3-1 Rental Offices"/>
        <s v="PA-24-003/4.1.4-1 Contract Project Asistant"/>
        <s v="PA-24-003/4.1.4-2 Programme Support Costs (PSC)"/>
        <s v="PA-24-003/4.1.4-3 Waste Management and Infrastructure Consultant"/>
      </sharedItems>
    </cacheField>
    <cacheField name="[Narrative table].[Project].[Project]" caption="Project" numFmtId="0" hierarchy="159" level="1">
      <sharedItems count="1">
        <s v="Accelerating actions to improve organic waste management and reduce methane emissions. (PA-24-003)"/>
      </sharedItems>
    </cacheField>
    <cacheField name="[Narrative table].[Sector].[Sector]" caption="Sector" numFmtId="0" hierarchy="162" level="1">
      <sharedItems count="1">
        <s v="Waste"/>
      </sharedItems>
    </cacheField>
    <cacheField name="[Narrative table].[Level].[Level]" caption="Level" numFmtId="0" hierarchy="164" level="1">
      <sharedItems containsSemiMixedTypes="0" containsNonDate="0" containsString="0"/>
    </cacheField>
    <cacheField name="[Narrative table].[Agreement filter].[Agreement filter]" caption="Agreement filter" numFmtId="0" hierarchy="165" level="1">
      <sharedItems containsSemiMixedTypes="0" containsNonDate="0" containsString="0"/>
    </cacheField>
    <cacheField name="[Narrative table].[Budget SOURCE OF FUNDING].[Budget SOURCE OF FUNDING]" caption="Budget SOURCE OF FUNDING" numFmtId="0" hierarchy="174" level="1">
      <sharedItems count="2">
        <s v="CCAC"/>
        <s v="Co-funding"/>
      </sharedItems>
    </cacheField>
    <cacheField name="[Measures].[Sum of YEAR 1 COST ($US)]" caption="Sum of YEAR 1 COST ($US)" numFmtId="0" hierarchy="345" level="32767"/>
    <cacheField name="[Measures].[Sum of YEAR 2 COST ($US)]" caption="Sum of YEAR 2 COST ($US)" numFmtId="0" hierarchy="346" level="32767"/>
    <cacheField name="[Measures].[Sum of YEAR 3 COST ($US)]" caption="Sum of YEAR 3 COST ($US)" numFmtId="0" hierarchy="347" level="32767"/>
    <cacheField name="[Narrative table].[Expenditure related activity].[Expenditure related activity]" caption="Expenditure related activity" numFmtId="0" hierarchy="183" level="1">
      <sharedItems count="26" longText="1">
        <s v="Activity 1.1.1 Conduct consultations with government entities, MERCA representatives, and private sector players, ensuring equal participation of women and men, to define treatment options."/>
        <s v="Activity 1.1.2 Evaluate technical and economic feasibility for technologies like composting and anaerobic digestion, including an analysis of how these benefit women-led businesses and communities."/>
        <s v="Activity 1.2.1 Map existing and potential decentralized infrastructure for waste management, engaging municipalities and local organizations to provide on-ground insights."/>
        <s v="Activity 1.2.2 Conduct site visits and surveys, collecting gender-disaggregated data to ensure proposed infrastructure meets the needs of both genders."/>
        <s v="Activity 1.2.3 Develop cost-benefit analyses, incorporating feedback from diverse stakeholders through an online webinar."/>
        <s v="Activity 1.3.1 Develop a list of complementary technologies and infrastructure to enhance organic waste management, consulting stakeholders such as circular economy specialists and private sector innovators."/>
        <s v="Activity 1.3.2 Host a gender-balanced expert panel to validate recommendations, prioritizing options that create employment for women."/>
        <s v="Activity 1.3.3 Prepare an accessible visual infographic summarizing key recommendations for public dissemination."/>
        <s v="Activity 1.4.1 Conduct an in-depth evaluation of essential infrastructure for organic waste management (e.g., composting plants, biodigesters)"/>
        <s v="Activity 1.4.2 Compile findings into a comprehensive report highlighting investment opportunities, environmental and economic benefits, and potential social impacts. Share the report through workshops and online platforms targeting public and private stakeholders."/>
        <s v="Activity 2.1.1Identify and evaluate projects with business potential, ensuring inclusion of women-led initiatives and alignment with national goals."/>
        <s v="Activity 2.1.2Develop a portfolio of selected projects with detailed descriptions and expected outcomes, highlighting gender-specific benefits."/>
        <s v="Activity 2.1.3Engage private sector investors and financial institutions in the evaluation process to co-create viable financing strategies."/>
        <s v="Activity 2.2.1Host a multi-stakeholder workshop, ensuring representation from women-led organizations, to prioritize three high-impact projects."/>
        <s v="Activity 2.2.2Develop detailed financial plans for selected projects, including specific tools tailored to benefit marginalized groups."/>
        <s v="Activity 2.2.3Release a press statement highlighting the selected projects to attract further investment and support."/>
        <s v="Activity 3.1.1Review existing policies and regulations related to organic waste and SLCPs, engaging policymakers, academics, and gender specialists."/>
        <s v="Activity 3.1.2Identify policy gaps and prioritize actions for short, medium, and long-term implementation, ensuring gender-disaggregated data is part of the analysis."/>
        <s v="Activity 3.1.3Develop a policy evaluation report and share findings through a case study targeted at stakeholders."/>
        <s v="Activity 3.2.1Host a workshop with financial institutions, government agencies, and private entities to co-design financial instruments tailored to organic waste projects, ensuring gender inclusion in discussions."/>
        <s v="Activity 3.2.2Draft a comprehensive roadmap with actionable steps and estimated budgets, prioritizing funds for women-led initiatives."/>
        <s v="Activity 3.2.3Create an interactive digital roadmap for dissemination to public and private stakeholders."/>
        <s v="Activity 4.1.1Organize training workshops for government officials and market stakeholders on SLCP mitigation strategies, offering flexible schedules and childcare options to ensure women’s participation."/>
        <s v="Activity 4.1.2Develop training materials tailored to Panama’s context, including gender-sensitive approaches to waste management."/>
        <s v="Activity 4.1.3Establish a knowledge-sharing platform for continuous capacity-building,"/>
        <s v="Activity 4.1.4Project Management and Administration"/>
      </sharedItems>
    </cacheField>
    <cacheField name="[Narrative table].[Agreement].[Agreement]" caption="Agreement" numFmtId="0" hierarchy="161" level="1">
      <sharedItems count="1">
        <s v="UNDP ()"/>
      </sharedItems>
    </cacheField>
    <cacheField name="[Measures].[Sum of TOTAL COST]" caption="Sum of TOTAL COST" numFmtId="0" hierarchy="344" level="32767"/>
  </cacheFields>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0"/>
      </fieldsUsage>
    </cacheHierarchy>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2"/>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1"/>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11"/>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3"/>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4"/>
      </fieldsUsage>
    </cacheHierarchy>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5"/>
      </fieldsUsage>
    </cacheHierarchy>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2" memberValueDatatype="130" unbalanced="0">
      <fieldsUsage count="2">
        <fieldUsage x="-1"/>
        <fieldUsage x="6"/>
      </fieldsUsage>
    </cacheHierarchy>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2" memberValueDatatype="130" unbalanced="0">
      <fieldsUsage count="2">
        <fieldUsage x="-1"/>
        <fieldUsage x="10"/>
      </fieldsUsage>
    </cacheHierarchy>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oneField="1" hidden="1">
      <fieldsUsage count="1">
        <fieldUsage x="12"/>
      </fieldsUsage>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oneField="1" hidden="1">
      <fieldsUsage count="1">
        <fieldUsage x="7"/>
      </fieldsUsage>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oneField="1" hidden="1">
      <fieldsUsage count="1">
        <fieldUsage x="8"/>
      </fieldsUsage>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oneField="1" hidden="1">
      <fieldsUsage count="1">
        <fieldUsage x="9"/>
      </fieldsUsage>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1989120373" backgroundQuery="1" createdVersion="7" refreshedVersion="8" minRefreshableVersion="3" recordCount="0" supportSubquery="1" supportAdvancedDrill="1" xr:uid="{A112B408-59FD-442B-92F6-81B5C687CA44}">
  <cacheSource type="external" connectionId="12"/>
  <cacheFields count="5">
    <cacheField name="[Narrative table].[Unique code].[Unique code]" caption="Unique code" numFmtId="0" hierarchy="160" level="1">
      <sharedItems count="1">
        <s v="AR-21-001/2.3.1 Develop analyses of the digestate from the Escobar market to evaluate its possible application"/>
      </sharedItems>
    </cacheField>
    <cacheField name="[Narrative table].[Agreement].[Agreement]" caption="Agreement" numFmtId="0" hierarchy="161" level="1">
      <sharedItems count="1">
        <s v="UNDP ()"/>
      </sharedItems>
    </cacheField>
    <cacheField name="[Narrative table].[Agreement filter].[Agreement filter]" caption="Agreement filter" numFmtId="0" hierarchy="165" level="1">
      <sharedItems containsSemiMixedTypes="0" containsNonDate="0" containsString="0"/>
    </cacheField>
    <cacheField name="[Implementers].[Agreement number].[Agreement number]" caption="Agreement number" numFmtId="0" hierarchy="63" level="1">
      <sharedItems containsNonDate="0" containsString="0" containsBlank="1" count="1">
        <m/>
      </sharedItems>
    </cacheField>
    <cacheField name="[Measures].[Count of Implementer]" caption="Count of Implementer" numFmtId="0" hierarchy="349" level="32767"/>
  </cacheFields>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2" memberValueDatatype="130" unbalanced="0">
      <fieldsUsage count="2">
        <fieldUsage x="-1"/>
        <fieldUsage x="3"/>
      </fieldsUsage>
    </cacheHierarchy>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0" memberValueDatatype="130" unbalanced="0"/>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0"/>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1"/>
      </fieldsUsage>
    </cacheHierarchy>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2"/>
      </fieldsUsage>
    </cacheHierarchy>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oneField="1" hidden="1">
      <fieldsUsage count="1">
        <fieldUsage x="4"/>
      </fieldsUsage>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1990624997" backgroundQuery="1" createdVersion="7" refreshedVersion="8" minRefreshableVersion="3" recordCount="0" supportSubquery="1" supportAdvancedDrill="1" xr:uid="{6E57B38E-C569-4176-9D4D-4B48BEC56AAA}">
  <cacheSource type="external" connectionId="12"/>
  <cacheFields count="3">
    <cacheField name="[Narrative table].[Unique code].[Unique code]" caption="Unique code" numFmtId="0" hierarchy="160" level="1">
      <sharedItems count="1">
        <s v="AR-21-001/2.3.1 Develop analyses of the digestate from the Escobar market to evaluate its possible application"/>
      </sharedItems>
    </cacheField>
    <cacheField name="[Narrative table].[Agreement].[Agreement]" caption="Agreement" numFmtId="0" hierarchy="161" level="1">
      <sharedItems containsBlank="1" count="2">
        <m/>
        <s v="UNDP ()"/>
      </sharedItems>
    </cacheField>
    <cacheField name="[Narrative table].[Agreement filter].[Agreement filter]" caption="Agreement filter" numFmtId="0" hierarchy="165" level="1">
      <sharedItems containsSemiMixedTypes="0" containsNonDate="0" containsString="0"/>
    </cacheField>
  </cacheFields>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0" memberValueDatatype="130" unbalanced="0"/>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0"/>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1"/>
      </fieldsUsage>
    </cacheHierarchy>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2"/>
      </fieldsUsage>
    </cacheHierarchy>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1993518522" backgroundQuery="1" createdVersion="7" refreshedVersion="8" minRefreshableVersion="3" recordCount="0" supportSubquery="1" supportAdvancedDrill="1" xr:uid="{8DD5E8A8-3E06-4A44-9D18-9C2A9F74847F}">
  <cacheSource type="external" connectionId="12"/>
  <cacheFields count="16">
    <cacheField name="[Narrative table].[Component].[Component]" caption="Component" numFmtId="0" hierarchy="156" level="1">
      <sharedItems count="9">
        <s v="Output 1.1 Pre-feasibility studies for organic waste treatment options"/>
        <s v="Output 1.2 Estimates of decentralized infraestructure supporting diverted organic waste"/>
        <s v="Output 1.3 Recommendations for alternative/ complementary infraestrucutre"/>
        <s v="Output 1.4 Report indentifying necessary infraestructure and investment to support organic waste management"/>
        <s v="Output 2.1 Identification of projects/inititives"/>
        <s v="Output 2.2 Stakeholder Engagement and Strategic Financial Planning for Selected Projects"/>
        <s v="Output 3.1 Analysis of policies to mitigate SLCPs"/>
        <s v="Output 3.2 Draft roadmap of financial intruments"/>
        <s v="Output 4.1 Capacity building and technical assistance"/>
      </sharedItems>
    </cacheField>
    <cacheField name="[Narrative table].[Description].[Description]" caption="Description" numFmtId="0" hierarchy="158" level="1">
      <sharedItems count="9" longText="1">
        <s v="Pre-feasibility studies for organic waste treatment options conducted in Panama City. These studies will evaluate the technical and economic feasibility of potential treatment technologies/solutions, such as composting, anaerobic digestion, and other technologies to manage organic waste effectively. The goal is to identify the most viable treatment methods that support waste diversion, reduce methane emissions, and promote circular economies. The studies will provide critical data and analysis on costs, environmental benefits, and operational feasibility, laying the groundwork for informed decision-making and future investments in sustainable organic waste management infrastructure, ensuring alignment with national policies and international commitments."/>
        <s v="Estimates of decentralized infrastructure supporting organic waste diversion, including materials separation and recovery centers, black soldier fly infrastructure, and compositing plants._x000d__x000a_These systems will promote a circular economy by processing organic waste closer to its source, reducing transportation costs and emissions. The estimates will determine the scale, location, capacity and investment requirements for these facilities, providing a strategic roadmap for developing an efficient, sustainable waste management network. This will enable the government to plan effectively for organic waste management."/>
        <s v="Recommendations for alternative and complementary infrastructure to support organic waste diversion and fosters circular economies._x000d__x000a_The proposed infraestructure aims to enhance existing waste management systems, such as advanced compositing technologies, anaerobic digestion, and resource recovery facilities. These recommendation will serve as a blueprint for the government to integreate into its organic waste management strategy, with focus on creating value to the organic waste, lowers emissions, reducing landfill dependency, and promoting environmental, economic and social benefits, achieve the goals establishd in the NDC's and roadmap for the Mitigation of SLCPs in Panama. The findings will guide future investements and policies for an integrated waste managemente approach"/>
        <s v="A report identifying necessary infrastructure and investment to support organic waste management (recovery of organic waste, production of biofertilizer and energy, savings by avoiding waste, redistribution of food that otherwise would be discarded to people in need). The report will cover key areas such as the recovery of organic waste, the production of biofertilizers and renewable enerty, and economic savings from waste reduction. It will also highlight the potential for redistributing surplus food to people in need, preventing it from being discarded. By identifying these necessary components, the report will serve as a strategic roadmap for decision-makers to prioritize investements and implementing sustainable solutions for organic waste management."/>
        <s v="Identification of at least 5-7 appropriate projects/initiatives with business potential in integral organic waste management, supported by the public and private sector based on the findings of output 1.3. and will be evaluated for their potential to contribute to a circular economy.  The assesment will include project descriptions, expected outcomes, involved entities, and financing strategies. By identifying these opportunities, the project aims to establish a solid foundation for future investements and actions in organic waste management."/>
        <s v="Stakeholders, including government agencies, private companies, and financial institutions, will be convened and engaged to select at least 3 priority projects/ initiatives for organic waste management. This process will focus on identifying potential funding sources and aligning stakeholders to support these initiatives. The selected projects will be developed into deteiled plans, including financial strategies and implementation pathways, ensuring coodinated efforts amog all stakeholders to advance sustainable waste management solution."/>
        <s v="Evaluation and analysis of policies to mitigate Short-Lived Climate Pollutants (SLCPs) from organic waste and prioritize actions for short, medium, and long term implementation. This evaluation will assess current measures and identify gaps in policy, recommending interventions that can effectively reduce SLCPs. The analysis will also provide estimated costs, responsible parties, and progress indicators. The result will be a comprehensive plan that outlines the necessary steps for Panama to reduce SLCP emissions through better organic waste management practices."/>
        <s v="A draft roadmap for financial instruments in organic waste management will be developed. This roadmap will be based on the findings of the previous evaluations and workshops, tailoring financial tools to the specific needs of the identified projects. It will include a detailed assessment of existing financial mechanisms and propose new ones that address key challenges and opportunities. The roadmap will guide the government and private sector in mobilizing resources for the sustainable implementation of organic waste management projects."/>
        <s v="Capacity building workshops and Technical Assistance for stakeholders working on organic waste management. These workshops will focus on enhancing the participants understanding of project development, cost-benefit analysis, and SLCP mitigation strategies. Training materials will be tailored to Panama's context, particulary focusing on the MERCA market in Panama City. The goal is to equip governemnt entities and other stakeholders with the knowledge and tools to implement effective organic waste management projects, while promoting collaboration and knowledge-sharing across sectors."/>
      </sharedItems>
    </cacheField>
    <cacheField name="[Narrative table].[Indicator].[Indicator]" caption="Indicator" numFmtId="0" hierarchy="157" level="1">
      <sharedItems count="5">
        <s v="Number of plans, policies, laws, or regulations drafted or updated"/>
        <s v="Number of SLCP assessments, emissions inventories, and other emissions datasets produced"/>
        <s v="Number of SLCP knowledge resources or tools produced"/>
        <s v="Number of partnerships, associations, or campaigns launched to drive SLCP action"/>
        <s v="Number of public events, webinars, or side events hosted"/>
      </sharedItems>
    </cacheField>
    <cacheField name="[Narrative table].[Target].[Target]" caption="Target" numFmtId="0" hierarchy="167" level="1">
      <sharedItems count="4">
        <s v="1"/>
        <s v="4"/>
        <s v="5"/>
        <s v="3"/>
      </sharedItems>
    </cacheField>
    <cacheField name="[Narrative table].[Unit].[Unit]" caption="Unit" numFmtId="0" hierarchy="168" level="1">
      <sharedItems count="9">
        <s v="1 pre-feasibility study report developed."/>
        <s v="4 SLCP assessments, emissions inventories, or other emissions datasets produced."/>
        <s v="1 SLCP knowledge resource or tool produced."/>
        <s v="1 plan, policy, law, or regulation drafted or updated."/>
        <s v="5 Partnerships to drive SLCP action."/>
        <s v="3 Associations launched to drive SLCP action."/>
        <s v="1 plan, drafted or updated."/>
        <s v="1 plan drafted or updated."/>
        <s v="4 workshops conducted with government entities."/>
      </sharedItems>
    </cacheField>
    <cacheField name="[Narrative table].[Unique code].[Unique code]" caption="Unique code" numFmtId="0" hierarchy="160" level="1">
      <sharedItems count="9">
        <s v="PA-24-003/1.1 Pre-feasibility studies for organic waste treatment options"/>
        <s v="PA-24-003/1.2 Estimates of decentralized infraestructure supporting diverted organic waste"/>
        <s v="PA-24-003/1.3 Recommendations for alternative/ complementary infraestrucutre"/>
        <s v="PA-24-003/1.4 Report indentifying necessary infraestructure and investment to support organic waste management"/>
        <s v="PA-24-003/2.1 Identification of projects/inititives"/>
        <s v="PA-24-003/2.2 Stakeholder Engagement and Strategic Financial Planning for Selected Projects"/>
        <s v="PA-24-003/3.1 Analysis of policies to mitigate SLCPs"/>
        <s v="PA-24-003/3.2 Draft roadmap of financial intruments"/>
        <s v="PA-24-003/4.1 Capacity building and technical assistance"/>
      </sharedItems>
    </cacheField>
    <cacheField name="[Narrative table].[Date].[Date]" caption="Date" numFmtId="0" hierarchy="169" level="1">
      <sharedItems containsSemiMixedTypes="0" containsNonDate="0" containsDate="1" containsString="0" minDate="2025-12-01T00:00:00" maxDate="2027-06-02T00:00:00" count="6">
        <d v="2025-12-01T00:00:00"/>
        <d v="2026-09-01T00:00:00"/>
        <d v="2026-12-01T00:00:00"/>
        <d v="2026-06-01T00:00:00"/>
        <d v="2026-03-01T00:00:00"/>
        <d v="2027-06-01T00:00:00"/>
      </sharedItems>
    </cacheField>
    <cacheField name="[Narrative table].[Acceptance criteria].[Acceptance criteria]" caption="Acceptance criteria" numFmtId="0" hierarchy="171" level="1">
      <sharedItems count="4" longText="1">
        <s v="Grammatically correct and available in English, or other agreed UN language _x000d__x000a_Recognizes CCAC support _x000d__x000a_Final version approved by the beneficiary and/or CCAC Secretariat  _x000d__x000a_Ready for uploading in CCAC website (when applicable) (laid out in PDF with CCAC logo, contents proof-read)"/>
        <s v=" Grammatically correct and available in English, or other agreed UN language _x000d__x000a_Recognizes CCAC support _x000d__x000a_Final version approved by the beneficiary and/or CCAC Secretariat  _x000d__x000a_Ready for uploading in CCAC website (when applicable) (laid out in PDF with CCAC logo, contents proof-read)"/>
        <s v="Available in English or other agreed UN language, and grammatically correct + English summary _x000d__x000a_Involvement of the beneficiary government throughout the development process, for example through consultation meetings _x000d__x000a_Involvement of the CCAC focal point _x000d__x000a_Agreement to, or acknowledgement of, the product presented by the beneficiary government (at the appropriate level) and the CCAC Secretariat"/>
        <s v="Agenda and event plan cleared by the beneficiary and/or CCAC Secretariat _x000d__x000a_Event is promoted &amp; details about event shared with CCAC at least one week in advance to support promotion _x000d__x000a_CCAC is recognised (logo and as part of the agenda) _x000d__x000a_Uses CCAC presentation template (where relevant / as an option)"/>
      </sharedItems>
    </cacheField>
    <cacheField name="[Narrative table].[Project].[Project]" caption="Project" numFmtId="0" hierarchy="159" level="1">
      <sharedItems count="1">
        <s v="Accelerating actions to improve organic waste management and reduce methane emissions. (PA-24-003)"/>
      </sharedItems>
    </cacheField>
    <cacheField name="[Narrative table].[Agreement].[Agreement]" caption="Agreement" numFmtId="0" hierarchy="161" level="1">
      <sharedItems count="1">
        <s v="UNDP ()"/>
      </sharedItems>
    </cacheField>
    <cacheField name="[Narrative table].[Sector].[Sector]" caption="Sector" numFmtId="0" hierarchy="162" level="1">
      <sharedItems count="1">
        <s v="Waste"/>
      </sharedItems>
    </cacheField>
    <cacheField name="[Narrative table].[Beneficiaries].[Beneficiaries]" caption="Beneficiaries" numFmtId="0" hierarchy="166" level="1">
      <sharedItems count="1">
        <s v="Panama"/>
      </sharedItems>
    </cacheField>
    <cacheField name="[Narrative table].[Other beneficiaries].[Other beneficiaries]" caption="Other beneficiaries" numFmtId="0" hierarchy="172" level="1">
      <sharedItems count="8">
        <s v="National and local governments responsible for waste management."/>
        <s v="Municipalities and local governments."/>
        <s v="National and local governments."/>
        <s v="National and local governments, investors."/>
        <s v="Investors, public and private stakeholders."/>
        <s v="Government policymakers, NGOs, private sector."/>
        <s v="Financial institutions and government agencies."/>
        <s v="Local governments, private sector, and NGOs."/>
      </sharedItems>
    </cacheField>
    <cacheField name="[Narrative table].[Delivery type].[Delivery type]" caption="Delivery type" numFmtId="0" hierarchy="170" level="1">
      <sharedItems count="5">
        <s v="Research or study"/>
        <s v="Research or study, Work plan"/>
        <s v="Work plan"/>
        <s v="Policy, regulation or other guideline"/>
        <s v="Meeting report, Training materials"/>
      </sharedItems>
    </cacheField>
    <cacheField name="[Narrative table].[Level].[Level]" caption="Level" numFmtId="0" hierarchy="164" level="1">
      <sharedItems containsSemiMixedTypes="0" containsNonDate="0" containsString="0"/>
    </cacheField>
    <cacheField name="[Narrative table].[Agreement filter].[Agreement filter]" caption="Agreement filter" numFmtId="0" hierarchy="165" level="1">
      <sharedItems containsSemiMixedTypes="0" containsNonDate="0" containsString="0"/>
    </cacheField>
  </cacheFields>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2" memberValueDatatype="130" unbalanced="0">
      <fieldsUsage count="2">
        <fieldUsage x="-1"/>
        <fieldUsage x="0"/>
      </fieldsUsage>
    </cacheHierarchy>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2"/>
      </fieldsUsage>
    </cacheHierarchy>
    <cacheHierarchy uniqueName="[Narrative table].[Description]" caption="Description" attribute="1" defaultMemberUniqueName="[Narrative table].[Description].[All]" allUniqueName="[Narrative table].[Description].[All]" dimensionUniqueName="[Narrative table]" displayFolder="" count="2" memberValueDatatype="130" unbalanced="0">
      <fieldsUsage count="2">
        <fieldUsage x="-1"/>
        <fieldUsage x="1"/>
      </fieldsUsage>
    </cacheHierarchy>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8"/>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5"/>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9"/>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10"/>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14"/>
      </fieldsUsage>
    </cacheHierarchy>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15"/>
      </fieldsUsage>
    </cacheHierarchy>
    <cacheHierarchy uniqueName="[Narrative table].[Beneficiaries]" caption="Beneficiaries" attribute="1" defaultMemberUniqueName="[Narrative table].[Beneficiaries].[All]" allUniqueName="[Narrative table].[Beneficiaries].[All]" dimensionUniqueName="[Narrative table]" displayFolder="" count="2" memberValueDatatype="130" unbalanced="0">
      <fieldsUsage count="2">
        <fieldUsage x="-1"/>
        <fieldUsage x="11"/>
      </fieldsUsage>
    </cacheHierarchy>
    <cacheHierarchy uniqueName="[Narrative table].[Target]" caption="Target" attribute="1" defaultMemberUniqueName="[Narrative table].[Target].[All]" allUniqueName="[Narrative table].[Target].[All]" dimensionUniqueName="[Narrative table]" displayFolder="" count="2" memberValueDatatype="130" unbalanced="0">
      <fieldsUsage count="2">
        <fieldUsage x="-1"/>
        <fieldUsage x="3"/>
      </fieldsUsage>
    </cacheHierarchy>
    <cacheHierarchy uniqueName="[Narrative table].[Unit]" caption="Unit" attribute="1" defaultMemberUniqueName="[Narrative table].[Unit].[All]" allUniqueName="[Narrative table].[Unit].[All]" dimensionUniqueName="[Narrative table]" displayFolder="" count="2" memberValueDatatype="130" unbalanced="0">
      <fieldsUsage count="2">
        <fieldUsage x="-1"/>
        <fieldUsage x="4"/>
      </fieldsUsage>
    </cacheHierarchy>
    <cacheHierarchy uniqueName="[Narrative table].[Date]" caption="Date" attribute="1" time="1" defaultMemberUniqueName="[Narrative table].[Date].[All]" allUniqueName="[Narrative table].[Date].[All]" dimensionUniqueName="[Narrative table]" displayFolder="" count="2" memberValueDatatype="7" unbalanced="0">
      <fieldsUsage count="2">
        <fieldUsage x="-1"/>
        <fieldUsage x="6"/>
      </fieldsUsage>
    </cacheHierarchy>
    <cacheHierarchy uniqueName="[Narrative table].[Delivery type]" caption="Delivery type" attribute="1" defaultMemberUniqueName="[Narrative table].[Delivery type].[All]" allUniqueName="[Narrative table].[Delivery type].[All]" dimensionUniqueName="[Narrative table]" displayFolder="" count="2" memberValueDatatype="130" unbalanced="0">
      <fieldsUsage count="2">
        <fieldUsage x="-1"/>
        <fieldUsage x="13"/>
      </fieldsUsage>
    </cacheHierarchy>
    <cacheHierarchy uniqueName="[Narrative table].[Acceptance criteria]" caption="Acceptance criteria" attribute="1" defaultMemberUniqueName="[Narrative table].[Acceptance criteria].[All]" allUniqueName="[Narrative table].[Acceptance criteria].[All]" dimensionUniqueName="[Narrative table]" displayFolder="" count="2" memberValueDatatype="130" unbalanced="0">
      <fieldsUsage count="2">
        <fieldUsage x="-1"/>
        <fieldUsage x="7"/>
      </fieldsUsage>
    </cacheHierarchy>
    <cacheHierarchy uniqueName="[Narrative table].[Other beneficiaries]" caption="Other beneficiaries" attribute="1" defaultMemberUniqueName="[Narrative table].[Other beneficiaries].[All]" allUniqueName="[Narrative table].[Other beneficiaries].[All]" dimensionUniqueName="[Narrative table]" displayFolder="" count="2" memberValueDatatype="130" unbalanced="0">
      <fieldsUsage count="2">
        <fieldUsage x="-1"/>
        <fieldUsage x="12"/>
      </fieldsUsage>
    </cacheHierarchy>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1996759262" backgroundQuery="1" createdVersion="7" refreshedVersion="8" minRefreshableVersion="3" recordCount="0" supportSubquery="1" supportAdvancedDrill="1" xr:uid="{28B9CC47-41BD-4275-8BB6-B992490DD794}">
  <cacheSource type="external" connectionId="12"/>
  <cacheFields count="16">
    <cacheField name="[Narrative table].[Component].[Component]" caption="Component" numFmtId="0" hierarchy="156" level="1">
      <sharedItems count="26" longText="1">
        <s v="Activity 1.1.1 Conduct consultations with government entities, MERCA representatives, and private sector players, ensuring equal participation of women and men, to define treatment options."/>
        <s v="Activity 1.1.2 Evaluate technical and economic feasibility for technologies like composting and anaerobic digestion, including an analysis of how these benefit women-led businesses and communities."/>
        <s v="Activity 1.2.1 Map existing and potential decentralized infrastructure for waste management, engaging municipalities and local organizations to provide on-ground insights."/>
        <s v="Activity 1.2.2 Conduct site visits and surveys, collecting gender-disaggregated data to ensure proposed infrastructure meets the needs of both genders."/>
        <s v="Activity 1.2.3 Develop cost-benefit analyses, incorporating feedback from diverse stakeholders through an online webinar."/>
        <s v="Activity 1.3.1 Develop a list of complementary technologies and infrastructure to enhance organic waste management, consulting stakeholders such as circular economy specialists and private sector innovators."/>
        <s v="Activity 1.3.2 Host a gender-balanced expert panel to validate recommendations, prioritizing options that create employment for women."/>
        <s v="Activity 1.3.3 Prepare an accessible visual infographic summarizing key recommendations for public dissemination."/>
        <s v="Activity 1.4.1 Conduct an in-depth evaluation of essential infrastructure for organic waste management (e.g., composting plants, biodigesters)"/>
        <s v="Activity 1.4.2 Compile findings into a comprehensive report highlighting investment opportunities, environmental and economic benefits, and potential social impacts. Share the report through workshops and online platforms targeting public and private stakeholders."/>
        <s v="Activity 2.1.1Identify and evaluate projects with business potential, ensuring inclusion of women-led initiatives and alignment with national goals."/>
        <s v="Activity 2.1.2Develop a portfolio of selected projects with detailed descriptions and expected outcomes, highlighting gender-specific benefits."/>
        <s v="Activity 2.1.3Engage private sector investors and financial institutions in the evaluation process to co-create viable financing strategies."/>
        <s v="Activity 2.2.1Host a multi-stakeholder workshop, ensuring representation from women-led organizations, to prioritize three high-impact projects."/>
        <s v="Activity 2.2.2Develop detailed financial plans for selected projects, including specific tools tailored to benefit marginalized groups."/>
        <s v="Activity 2.2.3Release a press statement highlighting the selected projects to attract further investment and support."/>
        <s v="Activity 3.1.1Review existing policies and regulations related to organic waste and SLCPs, engaging policymakers, academics, and gender specialists."/>
        <s v="Activity 3.1.2Identify policy gaps and prioritize actions for short, medium, and long-term implementation, ensuring gender-disaggregated data is part of the analysis."/>
        <s v="Activity 3.1.3Develop a policy evaluation report and share findings through a case study targeted at stakeholders."/>
        <s v="Activity 3.2.1Host a workshop with financial institutions, government agencies, and private entities to co-design financial instruments tailored to organic waste projects, ensuring gender inclusion in discussions."/>
        <s v="Activity 3.2.2Draft a comprehensive roadmap with actionable steps and estimated budgets, prioritizing funds for women-led initiatives."/>
        <s v="Activity 3.2.3Create an interactive digital roadmap for dissemination to public and private stakeholders."/>
        <s v="Activity 4.1.1Organize training workshops for government officials and market stakeholders on SLCP mitigation strategies, offering flexible schedules and childcare options to ensure women’s participation."/>
        <s v="Activity 4.1.2Develop training materials tailored to Panama’s context, including gender-sensitive approaches to waste management."/>
        <s v="Activity 4.1.3Establish a knowledge-sharing platform for continuous capacity-building,"/>
        <s v="Activity 4.1.4Project Management and Administration"/>
      </sharedItems>
    </cacheField>
    <cacheField name="[Narrative table].[Description].[Description]" caption="Description" numFmtId="0" hierarchy="158" level="1">
      <sharedItems count="26" longText="1">
        <s v="This activity will involve organizing consultations with key stakeholders to identify feasible organic waste treatment technologies. These sessions will include representatives from government entities, MERCA, private sector players, and NGOs, with a focus on ensuring gender-balanced participation. The consultations will evaluate existing waste management practices, discuss potential treatment solutions (e.g., composting, biodigesters), and collect stakeholder input to define the best approaches."/>
        <s v="This activity focuses on conducting technical and economic feasibility studies for organic waste treatment technologies. The evaluation will assess factors such as cost efficiency, scalability, and environmental impact. Special attention will be given to understanding how these technologies can create opportunities for women-led businesses and promote inclusive economic benefits in local communities."/>
        <s v="This activity involves mapping current and potential decentralized infrastructure for organic waste management, such as composting plants, biodigesters, and material recovery facilities. Municipal governments and local organizations will be actively engaged to ensure accurate data collection and context-specific recommendations. The mapping process will also consider socio-economic and environmental factors to identify priority areas for infrastructure development."/>
        <s v="This activity will include field visits and stakeholder surveys to collect data on waste management infrastructure needs. Surveys will include gender-disaggregated data to ensure that proposed infrastructure supports both men and women, particularly those in waste-related informal sectors. The findings will inform inclusive and equitable infrastructure planning."/>
        <s v="This activity will involve conducting cost-benefit analyses for proposed decentralized infrastructure options, such as composting and biodigesters. Stakeholders, including government officials, NGOs, and private sector representatives, will provide feedback through an interactive online webinar. The analysis will highlight economic, environmental, and social benefits, emphasizing SLCP mitigation and inclusion of marginalized groups."/>
        <s v="This activity will identify and prioritize complementary technologies and infrastructure to improve the efficiency of organic waste management systems. Circular economy specialists and private sector innovators will be consulted to ensure the recommendations align with sustainable practices and promote innovation. Examples of technologies include biogas recovery systems and advanced composting units."/>
        <s v="A panel of experts, ensuring gender balance, will review and validate the recommendations for complementary technologies and infrastructure. Discussions will focus on prioritizing solutions that foster economic opportunities for women, particularly in waste collection and processing. The validated recommendations will guide subsequent project activities."/>
        <s v="This activity will focus on creating an infographic to visually communicate the key recommendations from the expert panel to a broad audience. The infographic will highlight the technologies and infrastructure proposed, their environmental and social benefits, and their alignment with SLCP mitigation goals. The design will prioritize accessibility, ensuring it can be understood by diverse stakeholders, including policymakers, community groups, and private sector actors."/>
        <s v="This activity will evaluate the critical infrastructure required for effective organic waste management in Panama, focusing on facilities such as composting plants and biodigesters. The evaluation will include cost estimates for infrastructure development, operational considerations, and potential funding sources. Special attention will be paid to how these facilities can generate employment opportunities for women and marginalized groups. This in-depth assessment will also examine environmental and economic impacts to support informed decision-making."/>
        <s v="This activity will consolidate the findings of the infrastructure evaluation into a comprehensive report that highlights key investment opportunities and the potential benefits of organic waste management infrastructure. The report will outline environmental, economic, and social impacts, emphasizing gender-inclusive opportunities such as job creation for women. The findings will be disseminated through workshops with stakeholders and made available on online platforms to ensure accessibility."/>
        <s v="This activity will focus on identifying and evaluating 5–7 organic waste management projects that demonstrate strong business potential. The evaluation will include criteria such as alignment with national sustainability goals, economic viability, and SLCP mitigation potential. Women-led initiatives will be prioritized to ensure gender inclusion and equitable benefits. Key stakeholders, including government and private sector representatives, will provide input during the evaluation process."/>
        <s v="Based on the evaluations conducted, this activity will create a portfolio of selected projects with detailed descriptions, expected outcomes, and their contributions to SLCP mitigation. The portfolio will emphasize gender-specific benefits, such as creating economic opportunities for women in waste management. The document will serve as a key resource for attracting public and private investments."/>
        <s v="This activity will involve engaging private sector investors and financial institutions to develop financing strategies for the selected projects. Workshops and one-on-one consultations will be conducted to present the portfolio and discuss potential financing options, including public-private partnerships and innovative financial instruments. The activity will emphasize strategies that support women-led initiatives and community-based projects."/>
        <s v="This activity will bring together key stakeholders, including government agencies, financial institutions, private sector representatives, and women-led organizations, to prioritize three high-impact projects from the identified portfolio. The workshop will use a participatory approach to ensure that diverse perspectives are incorporated in the decision-making process. Criteria for prioritization will include business potential, environmental and social benefits, and alignment with national goals. The outcomes of the workshop will guide the development of detailed financial plans for the selected projects."/>
        <s v="This activity involves creating comprehensive financial plans for the three prioritized projects. The plans will include cost estimates, funding requirements, and proposed financial instruments such as grants, loans, or public-private partnerships. Special attention will be given to designing tools that benefit marginalized groups, including women-led initiatives and small businesses. The financial plans will align with national and international sustainability goals and provide a clear roadmap for securing investment."/>
        <s v="To raise awareness and attract investment, this activity will involve drafting and disseminating a press statement announcing the three selected projects. The statement will highlight the projects’ environmental, economic, and social benefits, as well as their alignment with SLCP mitigation goals. The press release will be shared with local and international media outlets, government websites, and social media platforms. The announcement will also emphasize opportunities for private sector involvement and partnerships."/>
        <s v="This activity involves a comprehensive review of existing policies and regulations governing organic waste management and SLCP mitigation in Panama. The review will engage policymakers, academics, and gender specialists to provide diverse perspectives and insights. The analysis will assess the effectiveness of current regulations, identify potential overlaps or gaps, and evaluate their alignment with national and international sustainability goals. Special emphasis will be placed on examining the gender impacts of these policies to ensure inclusivity and equity in future recommendations."/>
        <s v="Building on the findings from the policy review, this activity will identify critical gaps and barriers in existing policies and propose prioritized actions for addressing them. Recommendations will be categorized into short, medium, and long-term strategies, ensuring alignment with Panama’s national goals and SLCP reduction targets. Gender-disaggregated data will be used to assess the differentiated impacts of these actions on men and women, with a focus on promoting inclusivity in policy reforms."/>
        <s v="This activity will consolidate the results of the policy analysis into an evaluation report, including actionable recommendations for strengthening SLCP mitigation policies. The report will also include a case study highlighting the potential impact of policy reforms on organic waste management and gender inclusivity. The findings will be shared with stakeholders through targeted communication efforts, including workshops, digital platforms, and printed materials."/>
        <s v="This workshop will bring together financial institutions, government agencies, private sector representatives, and women-led organizations to co-design innovative financial instruments for organic waste projects. Participants will collaborate on identifying barriers to financing and brainstorming tailored solutions, including gender-inclusive tools such as microfinance or capacity-building grants. The outcomes will form the foundation for a draft roadmap of financial mechanisms."/>
        <s v="This activity will build on the workshop outcomes to develop a comprehensive roadmap for implementing financial instruments for organic waste management. The roadmap will include actionable steps, estimated budgets, and a clear timeline for implementation. Special attention will be given to prioritizing funding mechanisms that support women-led initiatives and community-based projects. The roadmap will serve as a strategic guide for stakeholders to mobilize resources and align efforts with national sustainability goals."/>
        <s v="To enhance accessibility and engagement, this activity will involve transforming the financial roadmap into an interactive digital format. The digital roadmap will include user-friendly navigation features, visualizations of key data, and links to supporting resources. It will be disseminated through online platforms and shared with public and private stakeholders to facilitate its use in decision-making and investment planning."/>
        <s v="This activity will involve organizing a series of capacity-building workshops aimed at enhancing the technical knowledge of government officials, market stakeholders, and other relevant actors on SLCP mitigation strategies. The workshops will cover topics such as best practices in organic waste management, SLCP reduction, and the integration of gender-sensitive approaches. To ensure equal participation, flexible schedules and childcare options will be provided for women participants. Training sessions will be delivered both in-person and virtually to maximize accessibility."/>
        <s v="This activity will focus on designing and developing training materials that are tailored to Panama’s specific context in waste management and SLCP mitigation. The materials will include presentations, handouts, case studies, and practical exercises that address local challenges and opportunities. Gender-sensitive approaches will be integrated into the materials to highlight the role of women in waste management and promote inclusive practices. These resources will be made available in both print and digital formats to ensure broad accessibility."/>
        <s v="This activity involves creating a knowledge-sharing platform to provide ongoing support and capacity-building for stakeholders engaged in SLCP mitigation. The platform will feature resources such as training materials, case studies, and interactive forums for peer learning. Best practices and lessons learned from both women and men will be documented and showcased to promote gender-inclusive approaches. The platform will be accessible online, ensuring that stakeholders from across Panama can benefit from the resources and collaborate on shared goals."/>
        <s v="This activity will ensure the efficient management of the project, covering general operational costs, monitoring, financial and administrative reporting, as well as overall project coordination. It will also include expenses related to technical supervision and contract management."/>
      </sharedItems>
    </cacheField>
    <cacheField name="[Narrative table].[Indicator].[Indicator]" caption="Indicator" numFmtId="0" hierarchy="157" level="1">
      <sharedItems count="6">
        <s v="Organising, holding, or participating in a meeting or event"/>
        <s v="Research, data collection, and/or report writing"/>
        <s v="Producing and distributing communications materials"/>
        <s v="Policy, project, or tool design"/>
        <s v="Other"/>
        <s v="Developing and/or delivering training"/>
      </sharedItems>
    </cacheField>
    <cacheField name="[Narrative table].[Target].[Target]" caption="Target" numFmtId="0" hierarchy="167" level="1">
      <sharedItems count="1">
        <s v="null"/>
      </sharedItems>
    </cacheField>
    <cacheField name="[Narrative table].[Unit].[Unit]" caption="Unit" numFmtId="0" hierarchy="168" level="1">
      <sharedItems count="1">
        <s v="null"/>
      </sharedItems>
    </cacheField>
    <cacheField name="[Narrative table].[Unique code].[Unique code]" caption="Unique code" numFmtId="0" hierarchy="160" level="1">
      <sharedItems count="26" longText="1">
        <s v="PA-24-003/1.1.1 Conduct consultations with government entities, MERCA representatives, and private sector players, ensuring equal participation of women and men, to define treatment options."/>
        <s v="PA-24-003/1.1.2 Evaluate technical and economic feasibility for technologies like composting and anaerobic digestion, including an analysis of how these benefit women-led businesses and communities."/>
        <s v="PA-24-003/1.2.1 Map existing and potential decentralized infrastructure for waste management, engaging municipalities and local organizations to provide on-ground insights."/>
        <s v="PA-24-003/1.2.2 Conduct site visits and surveys, collecting gender-disaggregated data to ensure proposed infrastructure meets the needs of both genders."/>
        <s v="PA-24-003/1.2.3 Develop cost-benefit analyses, incorporating feedback from diverse stakeholders through an online webinar."/>
        <s v="PA-24-003/1.3.1 Develop a list of complementary technologies and infrastructure to enhance organic waste management, consulting stakeholders such as circular economy specialists and private sector innovators."/>
        <s v="PA-24-003/1.3.2 Host a gender-balanced expert panel to validate recommendations, prioritizing options that create employment for women."/>
        <s v="PA-24-003/1.3.3 Prepare an accessible visual infographic summarizing key recommendations for public dissemination."/>
        <s v="PA-24-003/1.4.1 Conduct an in-depth evaluation of essential infrastructure for organic waste management (e.g., composting plants, biodigesters)"/>
        <s v="PA-24-003/1.4.2 Compile findings into a comprehensive report highlighting investment opportunities, environmental and economic benefits, and potential social impacts. Share the report through workshops and online platforms targeting public and private stakeholders."/>
        <s v="PA-24-003/2.1.1Identify and evaluate projects with business potential, ensuring inclusion of women-led initiatives and alignment with national goals."/>
        <s v="PA-24-003/2.1.2Develop a portfolio of selected projects with detailed descriptions and expected outcomes, highlighting gender-specific benefits."/>
        <s v="PA-24-003/2.1.3Engage private sector investors and financial institutions in the evaluation process to co-create viable financing strategies."/>
        <s v="PA-24-003/2.2.1Host a multi-stakeholder workshop, ensuring representation from women-led organizations, to prioritize three high-impact projects."/>
        <s v="PA-24-003/2.2.2Develop detailed financial plans for selected projects, including specific tools tailored to benefit marginalized groups."/>
        <s v="PA-24-003/2.2.3Release a press statement highlighting the selected projects to attract further investment and support."/>
        <s v="PA-24-003/3.1.1Review existing policies and regulations related to organic waste and SLCPs, engaging policymakers, academics, and gender specialists."/>
        <s v="PA-24-003/3.1.2Identify policy gaps and prioritize actions for short, medium, and long-term implementation, ensuring gender-disaggregated data is part of the analysis."/>
        <s v="PA-24-003/3.1.3Develop a policy evaluation report and share findings through a case study targeted at stakeholders."/>
        <s v="PA-24-003/3.2.1Host a workshop with financial institutions, government agencies, and private entities to co-design financial instruments tailored to organic waste projects, ensuring gender inclusion in discussions."/>
        <s v="PA-24-003/3.2.2Draft a comprehensive roadmap with actionable steps and estimated budgets, prioritizing funds for women-led initiatives."/>
        <s v="PA-24-003/3.2.3Create an interactive digital roadmap for dissemination to public and private stakeholders."/>
        <s v="PA-24-003/4.1.1Organize training workshops for government officials and market stakeholders on SLCP mitigation strategies, offering flexible schedules and childcare options to ensure women’s participation."/>
        <s v="PA-24-003/4.1.2Develop training materials tailored to Panama’s context, including gender-sensitive approaches to waste management."/>
        <s v="PA-24-003/4.1.3Establish a knowledge-sharing platform for continuous capacity-building,"/>
        <s v="PA-24-003/4.1.4Project Management and Administration"/>
      </sharedItems>
    </cacheField>
    <cacheField name="[Narrative table].[Date].[Date]" caption="Date" numFmtId="0" hierarchy="169" level="1">
      <sharedItems containsSemiMixedTypes="0" containsNonDate="0" containsDate="1" containsString="0" minDate="2025-09-01T00:00:00" maxDate="2027-06-02T00:00:00" count="7">
        <d v="2025-09-01T00:00:00"/>
        <d v="2025-12-01T00:00:00"/>
        <d v="2026-03-01T00:00:00"/>
        <d v="2026-06-01T00:00:00"/>
        <d v="2026-09-01T00:00:00"/>
        <d v="2026-12-01T00:00:00"/>
        <d v="2027-06-01T00:00:00"/>
      </sharedItems>
    </cacheField>
    <cacheField name="[Narrative table].[Acceptance criteria].[Acceptance criteria]" caption="Acceptance criteria" numFmtId="0" hierarchy="171" level="1">
      <sharedItems count="1">
        <s v="null"/>
      </sharedItems>
    </cacheField>
    <cacheField name="[Narrative table].[Project].[Project]" caption="Project" numFmtId="0" hierarchy="159" level="1">
      <sharedItems count="1">
        <s v="Accelerating actions to improve organic waste management and reduce methane emissions. (PA-24-003)"/>
      </sharedItems>
    </cacheField>
    <cacheField name="[Narrative table].[Agreement].[Agreement]" caption="Agreement" numFmtId="0" hierarchy="161" level="1">
      <sharedItems count="1">
        <s v="UNDP ()"/>
      </sharedItems>
    </cacheField>
    <cacheField name="[Narrative table].[Sector].[Sector]" caption="Sector" numFmtId="0" hierarchy="162" level="1">
      <sharedItems count="1">
        <s v="Waste"/>
      </sharedItems>
    </cacheField>
    <cacheField name="[Narrative table].[Beneficiaries].[Beneficiaries]" caption="Beneficiaries" numFmtId="0" hierarchy="166" level="1">
      <sharedItems count="1">
        <s v="Panama"/>
      </sharedItems>
    </cacheField>
    <cacheField name="[Narrative table].[Other beneficiaries].[Other beneficiaries]" caption="Other beneficiaries" numFmtId="0" hierarchy="172" level="1">
      <sharedItems count="1">
        <s v="null"/>
      </sharedItems>
    </cacheField>
    <cacheField name="[Narrative table].[Delivery type].[Delivery type]" caption="Delivery type" numFmtId="0" hierarchy="170" level="1">
      <sharedItems count="8">
        <s v="Policy, regulation or other guideline"/>
        <s v="Research or study"/>
        <s v="Meeting report"/>
        <s v="null"/>
        <s v="Work plan"/>
        <s v="Web article"/>
        <s v="Tool"/>
        <s v="Training materials"/>
      </sharedItems>
    </cacheField>
    <cacheField name="[Narrative table].[Level].[Level]" caption="Level" numFmtId="0" hierarchy="164" level="1">
      <sharedItems containsSemiMixedTypes="0" containsNonDate="0" containsString="0"/>
    </cacheField>
    <cacheField name="[Narrative table].[Agreement filter].[Agreement filter]" caption="Agreement filter" numFmtId="0" hierarchy="165" level="1">
      <sharedItems containsSemiMixedTypes="0" containsNonDate="0" containsString="0"/>
    </cacheField>
  </cacheFields>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2" memberValueDatatype="130" unbalanced="0">
      <fieldsUsage count="2">
        <fieldUsage x="-1"/>
        <fieldUsage x="0"/>
      </fieldsUsage>
    </cacheHierarchy>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2"/>
      </fieldsUsage>
    </cacheHierarchy>
    <cacheHierarchy uniqueName="[Narrative table].[Description]" caption="Description" attribute="1" defaultMemberUniqueName="[Narrative table].[Description].[All]" allUniqueName="[Narrative table].[Description].[All]" dimensionUniqueName="[Narrative table]" displayFolder="" count="2" memberValueDatatype="130" unbalanced="0">
      <fieldsUsage count="2">
        <fieldUsage x="-1"/>
        <fieldUsage x="1"/>
      </fieldsUsage>
    </cacheHierarchy>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8"/>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5"/>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9"/>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10"/>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14"/>
      </fieldsUsage>
    </cacheHierarchy>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15"/>
      </fieldsUsage>
    </cacheHierarchy>
    <cacheHierarchy uniqueName="[Narrative table].[Beneficiaries]" caption="Beneficiaries" attribute="1" defaultMemberUniqueName="[Narrative table].[Beneficiaries].[All]" allUniqueName="[Narrative table].[Beneficiaries].[All]" dimensionUniqueName="[Narrative table]" displayFolder="" count="2" memberValueDatatype="130" unbalanced="0">
      <fieldsUsage count="2">
        <fieldUsage x="-1"/>
        <fieldUsage x="11"/>
      </fieldsUsage>
    </cacheHierarchy>
    <cacheHierarchy uniqueName="[Narrative table].[Target]" caption="Target" attribute="1" defaultMemberUniqueName="[Narrative table].[Target].[All]" allUniqueName="[Narrative table].[Target].[All]" dimensionUniqueName="[Narrative table]" displayFolder="" count="2" memberValueDatatype="130" unbalanced="0">
      <fieldsUsage count="2">
        <fieldUsage x="-1"/>
        <fieldUsage x="3"/>
      </fieldsUsage>
    </cacheHierarchy>
    <cacheHierarchy uniqueName="[Narrative table].[Unit]" caption="Unit" attribute="1" defaultMemberUniqueName="[Narrative table].[Unit].[All]" allUniqueName="[Narrative table].[Unit].[All]" dimensionUniqueName="[Narrative table]" displayFolder="" count="2" memberValueDatatype="130" unbalanced="0">
      <fieldsUsage count="2">
        <fieldUsage x="-1"/>
        <fieldUsage x="4"/>
      </fieldsUsage>
    </cacheHierarchy>
    <cacheHierarchy uniqueName="[Narrative table].[Date]" caption="Date" attribute="1" time="1" defaultMemberUniqueName="[Narrative table].[Date].[All]" allUniqueName="[Narrative table].[Date].[All]" dimensionUniqueName="[Narrative table]" displayFolder="" count="2" memberValueDatatype="7" unbalanced="0">
      <fieldsUsage count="2">
        <fieldUsage x="-1"/>
        <fieldUsage x="6"/>
      </fieldsUsage>
    </cacheHierarchy>
    <cacheHierarchy uniqueName="[Narrative table].[Delivery type]" caption="Delivery type" attribute="1" defaultMemberUniqueName="[Narrative table].[Delivery type].[All]" allUniqueName="[Narrative table].[Delivery type].[All]" dimensionUniqueName="[Narrative table]" displayFolder="" count="2" memberValueDatatype="130" unbalanced="0">
      <fieldsUsage count="2">
        <fieldUsage x="-1"/>
        <fieldUsage x="13"/>
      </fieldsUsage>
    </cacheHierarchy>
    <cacheHierarchy uniqueName="[Narrative table].[Acceptance criteria]" caption="Acceptance criteria" attribute="1" defaultMemberUniqueName="[Narrative table].[Acceptance criteria].[All]" allUniqueName="[Narrative table].[Acceptance criteria].[All]" dimensionUniqueName="[Narrative table]" displayFolder="" count="2" memberValueDatatype="130" unbalanced="0">
      <fieldsUsage count="2">
        <fieldUsage x="-1"/>
        <fieldUsage x="7"/>
      </fieldsUsage>
    </cacheHierarchy>
    <cacheHierarchy uniqueName="[Narrative table].[Other beneficiaries]" caption="Other beneficiaries" attribute="1" defaultMemberUniqueName="[Narrative table].[Other beneficiaries].[All]" allUniqueName="[Narrative table].[Other beneficiaries].[All]" dimensionUniqueName="[Narrative table]" displayFolder="" count="2" memberValueDatatype="130" unbalanced="0">
      <fieldsUsage count="2">
        <fieldUsage x="-1"/>
        <fieldUsage x="12"/>
      </fieldsUsage>
    </cacheHierarchy>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1999768518" backgroundQuery="1" createdVersion="7" refreshedVersion="8" minRefreshableVersion="3" recordCount="0" supportSubquery="1" supportAdvancedDrill="1" xr:uid="{BAFA371D-D028-4B8D-83D7-A06477AF3920}">
  <cacheSource type="external" connectionId="12"/>
  <cacheFields count="16">
    <cacheField name="[Narrative table].[Component].[Component]" caption="Component" numFmtId="0" hierarchy="156" level="1">
      <sharedItems count="39" longText="1">
        <s v="Outcome 1. The Government of Panama has increased knowledge on opportunities and options for organic waste diversion including their positive impacts by the end of the project or soon after."/>
        <s v="Output 1.1 Pre-feasibility studies for organic waste treatment options"/>
        <s v="Activity 1.1.1 Conduct consultations with government entities, MERCA representatives, and private sector players, ensuring equal participation of women and men, to define treatment options."/>
        <s v="Activity 1.1.2 Evaluate technical and economic feasibility for technologies like composting and anaerobic digestion, including an analysis of how these benefit women-led businesses and communities."/>
        <s v="Output 1.2 Estimates of decentralized infraestructure supporting diverted organic waste"/>
        <s v="Activity 1.2.1 Map existing and potential decentralized infrastructure for waste management, engaging municipalities and local organizations to provide on-ground insights."/>
        <s v="Activity 1.2.2 Conduct site visits and surveys, collecting gender-disaggregated data to ensure proposed infrastructure meets the needs of both genders."/>
        <s v="Activity 1.2.3 Develop cost-benefit analyses, incorporating feedback from diverse stakeholders through an online webinar."/>
        <s v="Output 1.3 Recommendations for alternative/ complementary infraestrucutre"/>
        <s v="Activity 1.3.1 Develop a list of complementary technologies and infrastructure to enhance organic waste management, consulting stakeholders such as circular economy specialists and private sector innovators."/>
        <s v="Activity 1.3.2 Host a gender-balanced expert panel to validate recommendations, prioritizing options that create employment for women."/>
        <s v="Activity 1.3.3 Prepare an accessible visual infographic summarizing key recommendations for public dissemination."/>
        <s v="Output 1.4 Report indentifying necessary infraestructure and investment to support organic waste management"/>
        <s v="Activity 1.4.1 Conduct an in-depth evaluation of essential infrastructure for organic waste management (e.g., composting plants, biodigesters)"/>
        <s v="Activity 1.4.2 Compile findings into a comprehensive report highlighting investment opportunities, environmental and economic benefits, and potential social impacts. Share the report through workshops and online platforms targeting public and private stakeholders."/>
        <s v="Outcome 2. The Government of Panama endorses project proposals/ initiatives for organic waste management using MERCA market as a pilot for submission to public and private funding sources by the end of the project."/>
        <s v="Output 2.1 Identification of projects/inititives"/>
        <s v="Activity 2.1.1Identify and evaluate projects with business potential, ensuring inclusion of women-led initiatives and alignment with national goals."/>
        <s v="Activity 2.1.2Develop a portfolio of selected projects with detailed descriptions and expected outcomes, highlighting gender-specific benefits."/>
        <s v="Activity 2.1.3Engage private sector investors and financial institutions in the evaluation process to co-create viable financing strategies."/>
        <s v="Output 2.2 Stakeholder Engagement and Strategic Financial Planning for Selected Projects"/>
        <s v="Activity 2.2.1Host a multi-stakeholder workshop, ensuring representation from women-led organizations, to prioritize three high-impact projects."/>
        <s v="Activity 2.2.2Develop detailed financial plans for selected projects, including specific tools tailored to benefit marginalized groups."/>
        <s v="Activity 2.2.3Release a press statement highlighting the selected projects to attract further investment and support."/>
        <s v="Outcome 3. A draft roadmap designed based on the findings of the workshop to put financial instruments in place by the financial sector."/>
        <s v="Output 3.1 Analysis of policies to mitigate SLCPs"/>
        <s v="Activity 3.1.1Review existing policies and regulations related to organic waste and SLCPs, engaging policymakers, academics, and gender specialists."/>
        <s v="Activity 3.1.2Identify policy gaps and prioritize actions for short, medium, and long-term implementation, ensuring gender-disaggregated data is part of the analysis."/>
        <s v="Activity 3.1.3Develop a policy evaluation report and share findings through a case study targeted at stakeholders."/>
        <s v="Output 3.2 Draft roadmap of financial intruments"/>
        <s v="Activity 3.2.1Host a workshop with financial institutions, government agencies, and private entities to co-design financial instruments tailored to organic waste projects, ensuring gender inclusion in discussions."/>
        <s v="Activity 3.2.2Draft a comprehensive roadmap with actionable steps and estimated budgets, prioritizing funds for women-led initiatives."/>
        <s v="Activity 3.2.3Create an interactive digital roadmap for dissemination to public and private stakeholders."/>
        <s v="Outcome 4. The Government of Panama has increased its capacity to assess and implement SLCP mitigation measures by the end of the project or soon after."/>
        <s v="Output 4.1 Capacity building and technical assistance"/>
        <s v="Activity 4.1.1Organize training workshops for government officials and market stakeholders on SLCP mitigation strategies, offering flexible schedules and childcare options to ensure women’s participation."/>
        <s v="Activity 4.1.2Develop training materials tailored to Panama’s context, including gender-sensitive approaches to waste management."/>
        <s v="Activity 4.1.3Establish a knowledge-sharing platform for continuous capacity-building,"/>
        <s v="Activity 4.1.4Project Management and Administration"/>
      </sharedItems>
    </cacheField>
    <cacheField name="[Narrative table].[Description].[Description]" caption="Description" numFmtId="0" hierarchy="158" level="1">
      <sharedItems count="39" longText="1">
        <s v="The project’s outputs will identify and develop innovative and practical treatment options and solutions for managing organic waste, generating critical data on decentralized infrastructure needs, such as composting plants, biodigesters, food and material recovery, and waste reduction technologies. These solutions will integrate circular economy principles, prioritize locally based consultants with local language capabilities, and actively engage the private sector through targeted knowledge exchange initiatives._x000d__x000a_By leveraging activities such as pre-feasibility studies, infrastructure estimates, and actionable recommendations, the project will equip the government with comprehensive knowledge to make informed decisions on effective and sustainable waste management solutions. This enhanced knowledge is expected to contribute to significant environmental, economic, and social benefits, including reduced food waste, methane emissions, and support for national and international sustainability goals._x000d__x000a_The projec"/>
        <s v="Pre-feasibility studies for organic waste treatment options conducted in Panama City. These studies will evaluate the technical and economic feasibility of potential treatment technologies/solutions, such as composting, anaerobic digestion, and other technologies to manage organic waste effectively. The goal is to identify the most viable treatment methods that support waste diversion, reduce methane emissions, and promote circular economies. The studies will provide critical data and analysis on costs, environmental benefits, and operational feasibility, laying the groundwork for informed decision-making and future investments in sustainable organic waste management infrastructure, ensuring alignment with national policies and international commitments."/>
        <s v="This activity will involve organizing consultations with key stakeholders to identify feasible organic waste treatment technologies. These sessions will include representatives from government entities, MERCA, private sector players, and NGOs, with a focus on ensuring gender-balanced participation. The consultations will evaluate existing waste management practices, discuss potential treatment solutions (e.g., composting, biodigesters), and collect stakeholder input to define the best approaches."/>
        <s v="This activity focuses on conducting technical and economic feasibility studies for organic waste treatment technologies. The evaluation will assess factors such as cost efficiency, scalability, and environmental impact. Special attention will be given to understanding how these technologies can create opportunities for women-led businesses and promote inclusive economic benefits in local communities."/>
        <s v="Estimates of decentralized infrastructure supporting organic waste diversion, including materials separation and recovery centers, black soldier fly infrastructure, and compositing plants._x000d__x000a_These systems will promote a circular economy by processing organic waste closer to its source, reducing transportation costs and emissions. The estimates will determine the scale, location, capacity and investment requirements for these facilities, providing a strategic roadmap for developing an efficient, sustainable waste management network. This will enable the government to plan effectively for organic waste management."/>
        <s v="This activity involves mapping current and potential decentralized infrastructure for organic waste management, such as composting plants, biodigesters, and material recovery facilities. Municipal governments and local organizations will be actively engaged to ensure accurate data collection and context-specific recommendations. The mapping process will also consider socio-economic and environmental factors to identify priority areas for infrastructure development."/>
        <s v="This activity will include field visits and stakeholder surveys to collect data on waste management infrastructure needs. Surveys will include gender-disaggregated data to ensure that proposed infrastructure supports both men and women, particularly those in waste-related informal sectors. The findings will inform inclusive and equitable infrastructure planning."/>
        <s v="This activity will involve conducting cost-benefit analyses for proposed decentralized infrastructure options, such as composting and biodigesters. Stakeholders, including government officials, NGOs, and private sector representatives, will provide feedback through an interactive online webinar. The analysis will highlight economic, environmental, and social benefits, emphasizing SLCP mitigation and inclusion of marginalized groups."/>
        <s v="Recommendations for alternative and complementary infrastructure to support organic waste diversion and fosters circular economies._x000d__x000a_The proposed infraestructure aims to enhance existing waste management systems, such as advanced compositing technologies, anaerobic digestion, and resource recovery facilities. These recommendation will serve as a blueprint for the government to integreate into its organic waste management strategy, with focus on creating value to the organic waste, lowers emissions, reducing landfill dependency, and promoting environmental, economic and social benefits, achieve the goals establishd in the NDC's and roadmap for the Mitigation of SLCPs in Panama. The findings will guide future investements and policies for an integrated waste managemente approach"/>
        <s v="This activity will identify and prioritize complementary technologies and infrastructure to improve the efficiency of organic waste management systems. Circular economy specialists and private sector innovators will be consulted to ensure the recommendations align with sustainable practices and promote innovation. Examples of technologies include biogas recovery systems and advanced composting units."/>
        <s v="A panel of experts, ensuring gender balance, will review and validate the recommendations for complementary technologies and infrastructure. Discussions will focus on prioritizing solutions that foster economic opportunities for women, particularly in waste collection and processing. The validated recommendations will guide subsequent project activities."/>
        <s v="This activity will focus on creating an infographic to visually communicate the key recommendations from the expert panel to a broad audience. The infographic will highlight the technologies and infrastructure proposed, their environmental and social benefits, and their alignment with SLCP mitigation goals. The design will prioritize accessibility, ensuring it can be understood by diverse stakeholders, including policymakers, community groups, and private sector actors."/>
        <s v="A report identifying necessary infrastructure and investment to support organic waste management (recovery of organic waste, production of biofertilizer and energy, savings by avoiding waste, redistribution of food that otherwise would be discarded to people in need). The report will cover key areas such as the recovery of organic waste, the production of biofertilizers and renewable enerty, and economic savings from waste reduction. It will also highlight the potential for redistributing surplus food to people in need, preventing it from being discarded. By identifying these necessary components, the report will serve as a strategic roadmap for decision-makers to prioritize investements and implementing sustainable solutions for organic waste management."/>
        <s v="This activity will evaluate the critical infrastructure required for effective organic waste management in Panama, focusing on facilities such as composting plants and biodigesters. The evaluation will include cost estimates for infrastructure development, operational considerations, and potential funding sources. Special attention will be paid to how these facilities can generate employment opportunities for women and marginalized groups. This in-depth assessment will also examine environmental and economic impacts to support informed decision-making."/>
        <s v="This activity will consolidate the findings of the infrastructure evaluation into a comprehensive report that highlights key investment opportunities and the potential benefits of organic waste management infrastructure. The report will outline environmental, economic, and social impacts, emphasizing gender-inclusive opportunities such as job creation for women. The findings will be disseminated through workshops with stakeholders and made available on online platforms to ensure accessibility."/>
        <s v="The project will create a portfolio of 5-7 initiatives and projects with demonstrated business potential, aligned with national goals, and designed to attract funding from both public and private sectors. Specific financial plans will be developed for at least three selected projects, including tailored financial tools and agreements among stakeholders, to enhance the likelihood of securing financing, scaling, and promoting sustainable solutions._x000d__x000a_The process will include the establishment of collaborative, multi-stakeholder partnerships, which are essential for co-creating comprehensive and lasting solutions. Key activities will involve delivering workshops to financial and governmental stakeholders to explore innovative financing mechanisms and develop actionable financial instruments that address the needs of the selected initiatives._x000d__x000a_The project assumes that the identified initiatives will generate significant interest from funding institutions and public and private entities, with active participation"/>
        <s v="Identification of at least 5-7 appropriate projects/initiatives with business potential in integral organic waste management, supported by the public and private sector based on the findings of output 1.3. and will be evaluated for their potential to contribute to a circular economy.  The assesment will include project descriptions, expected outcomes, involved entities, and financing strategies. By identifying these opportunities, the project aims to establish a solid foundation for future investements and actions in organic waste management."/>
        <s v="This activity will focus on identifying and evaluating 5–7 organic waste management projects that demonstrate strong business potential. The evaluation will include criteria such as alignment with national sustainability goals, economic viability, and SLCP mitigation potential. Women-led initiatives will be prioritized to ensure gender inclusion and equitable benefits. Key stakeholders, including government and private sector representatives, will provide input during the evaluation process."/>
        <s v="Based on the evaluations conducted, this activity will create a portfolio of selected projects with detailed descriptions, expected outcomes, and their contributions to SLCP mitigation. The portfolio will emphasize gender-specific benefits, such as creating economic opportunities for women in waste management. The document will serve as a key resource for attracting public and private investments."/>
        <s v="This activity will involve engaging private sector investors and financial institutions to develop financing strategies for the selected projects. Workshops and one-on-one consultations will be conducted to present the portfolio and discuss potential financing options, including public-private partnerships and innovative financial instruments. The activity will emphasize strategies that support women-led initiatives and community-based projects."/>
        <s v="Stakeholders, including government agencies, private companies, and financial institutions, will be convened and engaged to select at least 3 priority projects/ initiatives for organic waste management. This process will focus on identifying potential funding sources and aligning stakeholders to support these initiatives. The selected projects will be developed into deteiled plans, including financial strategies and implementation pathways, ensuring coodinated efforts amog all stakeholders to advance sustainable waste management solution."/>
        <s v="This activity will bring together key stakeholders, including government agencies, financial institutions, private sector representatives, and women-led organizations, to prioritize three high-impact projects from the identified portfolio. The workshop will use a participatory approach to ensure that diverse perspectives are incorporated in the decision-making process. Criteria for prioritization will include business potential, environmental and social benefits, and alignment with national goals. The outcomes of the workshop will guide the development of detailed financial plans for the selected projects."/>
        <s v="This activity involves creating comprehensive financial plans for the three prioritized projects. The plans will include cost estimates, funding requirements, and proposed financial instruments such as grants, loans, or public-private partnerships. Special attention will be given to designing tools that benefit marginalized groups, including women-led initiatives and small businesses. The financial plans will align with national and international sustainability goals and provide a clear roadmap for securing investment."/>
        <s v="To raise awareness and attract investment, this activity will involve drafting and disseminating a press statement announcing the three selected projects. The statement will highlight the projects’ environmental, economic, and social benefits, as well as their alignment with SLCP mitigation goals. The press release will be shared with local and international media outlets, government websites, and social media platforms. The announcement will also emphasize opportunities for private sector involvement and partnerships."/>
        <s v="Workshops under Output 2 will convene key stakeholders, including representatives from the financial sector, local and national governments, and private entities, to explore and design financial mechanisms aligned with Panama's national goals. These workshops will focus on evaluating policies to mitigate Short-Lived Climate Pollutants (SLCPs) from organic waste and identifying opportunities for financial innovation._x000d__x000a_The outcome will include the creation of a draft roadmap detailing necessary financial instruments and resources tailored to the unique needs and characteristics of organic waste projects in Panama. This roadmap will serve as a foundation for developing long-term financing strategies and a comprehensive resource mobilization plan, fostering sustainable investment and alignment with national and global sustainability goals."/>
        <s v="Evaluation and analysis of policies to mitigate Short-Lived Climate Pollutants (SLCPs) from organic waste and prioritize actions for short, medium, and long term implementation. This evaluation will assess current measures and identify gaps in policy, recommending interventions that can effectively reduce SLCPs. The analysis will also provide estimated costs, responsible parties, and progress indicators. The result will be a comprehensive plan that outlines the necessary steps for Panama to reduce SLCP emissions through better organic waste management practices."/>
        <s v="This activity involves a comprehensive review of existing policies and regulations governing organic waste management and SLCP mitigation in Panama. The review will engage policymakers, academics, and gender specialists to provide diverse perspectives and insights. The analysis will assess the effectiveness of current regulations, identify potential overlaps or gaps, and evaluate their alignment with national and international sustainability goals. Special emphasis will be placed on examining the gender impacts of these policies to ensure inclusivity and equity in future recommendations."/>
        <s v="Building on the findings from the policy review, this activity will identify critical gaps and barriers in existing policies and propose prioritized actions for addressing them. Recommendations will be categorized into short, medium, and long-term strategies, ensuring alignment with Panama’s national goals and SLCP reduction targets. Gender-disaggregated data will be used to assess the differentiated impacts of these actions on men and women, with a focus on promoting inclusivity in policy reforms."/>
        <s v="This activity will consolidate the results of the policy analysis into an evaluation report, including actionable recommendations for strengthening SLCP mitigation policies. The report will also include a case study highlighting the potential impact of policy reforms on organic waste management and gender inclusivity. The findings will be shared with stakeholders through targeted communication efforts, including workshops, digital platforms, and printed materials."/>
        <s v="A draft roadmap for financial instruments in organic waste management will be developed. This roadmap will be based on the findings of the previous evaluations and workshops, tailoring financial tools to the specific needs of the identified projects. It will include a detailed assessment of existing financial mechanisms and propose new ones that address key challenges and opportunities. The roadmap will guide the government and private sector in mobilizing resources for the sustainable implementation of organic waste management projects."/>
        <s v="This workshop will bring together financial institutions, government agencies, private sector representatives, and women-led organizations to co-design innovative financial instruments for organic waste projects. Participants will collaborate on identifying barriers to financing and brainstorming tailored solutions, including gender-inclusive tools such as microfinance or capacity-building grants. The outcomes will form the foundation for a draft roadmap of financial mechanisms."/>
        <s v="This activity will build on the workshop outcomes to develop a comprehensive roadmap for implementing financial instruments for organic waste management. The roadmap will include actionable steps, estimated budgets, and a clear timeline for implementation. Special attention will be given to prioritizing funding mechanisms that support women-led initiatives and community-based projects. The roadmap will serve as a strategic guide for stakeholders to mobilize resources and align efforts with national sustainability goals."/>
        <s v="To enhance accessibility and engagement, this activity will involve transforming the financial roadmap into an interactive digital format. The digital roadmap will include user-friendly navigation features, visualizations of key data, and links to supporting resources. It will be disseminated through online platforms and shared with public and private stakeholders to facilitate its use in decision-making and investment planning."/>
        <s v="The project aims to strengthen the government’s capacity to evaluate and monitor organic waste management projects effectively. By developing targeted training programs and fostering collaboration with key stakeholders, the project ensures that newly acquired knowledge and skills are applied in practice. Knowledge-sharing platforms will play a pivotal role in disseminating results, lessons learned, and case studies while supporting the development of training materials and fostering local expertise. These efforts aim to facilitate the sustainable implementation of Short-Lived Climate Pollutant (SLCP) mitigation measures._x000d__x000a__x000d__x000a_The project assumes that by enhancing technical capacity, the government will be better equipped to design and implement effective policies and measures, creating a strong foundation for the long-term success of SLCP reduction initiatives linked to organic waste management."/>
        <s v="Capacity building workshops and Technical Assistance for stakeholders working on organic waste management. These workshops will focus on enhancing the participants understanding of project development, cost-benefit analysis, and SLCP mitigation strategies. Training materials will be tailored to Panama's context, particulary focusing on the MERCA market in Panama City. The goal is to equip governemnt entities and other stakeholders with the knowledge and tools to implement effective organic waste management projects, while promoting collaboration and knowledge-sharing across sectors."/>
        <s v="This activity will involve organizing a series of capacity-building workshops aimed at enhancing the technical knowledge of government officials, market stakeholders, and other relevant actors on SLCP mitigation strategies. The workshops will cover topics such as best practices in organic waste management, SLCP reduction, and the integration of gender-sensitive approaches. To ensure equal participation, flexible schedules and childcare options will be provided for women participants. Training sessions will be delivered both in-person and virtually to maximize accessibility."/>
        <s v="This activity will focus on designing and developing training materials that are tailored to Panama’s specific context in waste management and SLCP mitigation. The materials will include presentations, handouts, case studies, and practical exercises that address local challenges and opportunities. Gender-sensitive approaches will be integrated into the materials to highlight the role of women in waste management and promote inclusive practices. These resources will be made available in both print and digital formats to ensure broad accessibility."/>
        <s v="This activity involves creating a knowledge-sharing platform to provide ongoing support and capacity-building for stakeholders engaged in SLCP mitigation. The platform will feature resources such as training materials, case studies, and interactive forums for peer learning. Best practices and lessons learned from both women and men will be documented and showcased to promote gender-inclusive approaches. The platform will be accessible online, ensuring that stakeholders from across Panama can benefit from the resources and collaborate on shared goals."/>
        <s v="This activity will ensure the efficient management of the project, covering general operational costs, monitoring, financial and administrative reporting, as well as overall project coordination. It will also include expenses related to technical supervision and contract management."/>
      </sharedItems>
    </cacheField>
    <cacheField name="[Narrative table].[Indicator].[Indicator]" caption="Indicator" numFmtId="0" hierarchy="157" level="1">
      <sharedItems count="13">
        <s v="Number of government entities with a demonstrated improved capacity for SLCP action"/>
        <s v="Number of plans, policies, laws, or regulations drafted or updated"/>
        <s v="Organising, holding, or participating in a meeting or event"/>
        <s v="Research, data collection, and/or report writing"/>
        <s v="Number of SLCP assessments, emissions inventories, and other emissions datasets produced"/>
        <s v="Number of SLCP knowledge resources or tools produced"/>
        <s v="Producing and distributing communications materials"/>
        <s v="Policy, project, or tool design"/>
        <s v="Number of action plans, roadmaps, strategies, or other future plans with SLCP targets or mitigation measures formally adopted, endorsed, and/or implemented"/>
        <s v="Number of partnerships, associations, or campaigns launched to drive SLCP action"/>
        <s v="Other"/>
        <s v="Number of public events, webinars, or side events hosted"/>
        <s v="Developing and/or delivering training"/>
      </sharedItems>
    </cacheField>
    <cacheField name="[Narrative table].[Target].[Target]" caption="Target" numFmtId="0" hierarchy="167" level="1">
      <sharedItems count="6">
        <s v="4"/>
        <s v="1"/>
        <s v="null"/>
        <s v="5"/>
        <s v="3"/>
        <s v="20"/>
      </sharedItems>
    </cacheField>
    <cacheField name="[Narrative table].[Unit].[Unit]" caption="Unit" numFmtId="0" hierarchy="168" level="1">
      <sharedItems count="14">
        <s v="4 government entities with improved capacity for SLCP action."/>
        <s v="1 pre-feasibility study report developed."/>
        <s v="null"/>
        <s v="4 SLCP assessments, emissions inventories, or other emissions datasets produced."/>
        <s v="1 SLCP knowledge resource or tool produced."/>
        <s v="1 plan, policy, law, or regulation drafted or updated."/>
        <s v="5 action plans, roadmaps, strategies, or other future plans with SLCP targets or mitigation measures"/>
        <s v="5 Partnerships to drive SLCP action."/>
        <s v="3 Associations launched to drive SLCP action."/>
        <s v="1  roadmap"/>
        <s v="1 plan, drafted or updated."/>
        <s v="1 plan drafted or updated."/>
        <s v="20 government entities with improved capacity for SLCP action."/>
        <s v="4 workshops conducted with government entities."/>
      </sharedItems>
    </cacheField>
    <cacheField name="[Narrative table].[Unique code].[Unique code]" caption="Unique code" numFmtId="0" hierarchy="160" level="1">
      <sharedItems count="39" longText="1">
        <s v="PA-24-003/1. The Government of Panama has increased knowledge on opportunities and options for organic waste diversion including their positive impacts by the end of the project or soon after."/>
        <s v="PA-24-003/1.1 Pre-feasibility studies for organic waste treatment options"/>
        <s v="PA-24-003/1.1.1 Conduct consultations with government entities, MERCA representatives, and private sector players, ensuring equal participation of women and men, to define treatment options."/>
        <s v="PA-24-003/1.1.2 Evaluate technical and economic feasibility for technologies like composting and anaerobic digestion, including an analysis of how these benefit women-led businesses and communities."/>
        <s v="PA-24-003/1.2 Estimates of decentralized infraestructure supporting diverted organic waste"/>
        <s v="PA-24-003/1.2.1 Map existing and potential decentralized infrastructure for waste management, engaging municipalities and local organizations to provide on-ground insights."/>
        <s v="PA-24-003/1.2.2 Conduct site visits and surveys, collecting gender-disaggregated data to ensure proposed infrastructure meets the needs of both genders."/>
        <s v="PA-24-003/1.2.3 Develop cost-benefit analyses, incorporating feedback from diverse stakeholders through an online webinar."/>
        <s v="PA-24-003/1.3 Recommendations for alternative/ complementary infraestrucutre"/>
        <s v="PA-24-003/1.3.1 Develop a list of complementary technologies and infrastructure to enhance organic waste management, consulting stakeholders such as circular economy specialists and private sector innovators."/>
        <s v="PA-24-003/1.3.2 Host a gender-balanced expert panel to validate recommendations, prioritizing options that create employment for women."/>
        <s v="PA-24-003/1.3.3 Prepare an accessible visual infographic summarizing key recommendations for public dissemination."/>
        <s v="PA-24-003/1.4 Report indentifying necessary infraestructure and investment to support organic waste management"/>
        <s v="PA-24-003/1.4.1 Conduct an in-depth evaluation of essential infrastructure for organic waste management (e.g., composting plants, biodigesters)"/>
        <s v="PA-24-003/1.4.2 Compile findings into a comprehensive report highlighting investment opportunities, environmental and economic benefits, and potential social impacts. Share the report through workshops and online platforms targeting public and private stakeholders."/>
        <s v="PA-24-003/2. The Government of Panama endorses project proposals/ initiatives for organic waste management using MERCA market as a pilot for submission to public and private funding sources by the end of the project."/>
        <s v="PA-24-003/2.1 Identification of projects/inititives"/>
        <s v="PA-24-003/2.1.1Identify and evaluate projects with business potential, ensuring inclusion of women-led initiatives and alignment with national goals."/>
        <s v="PA-24-003/2.1.2Develop a portfolio of selected projects with detailed descriptions and expected outcomes, highlighting gender-specific benefits."/>
        <s v="PA-24-003/2.1.3Engage private sector investors and financial institutions in the evaluation process to co-create viable financing strategies."/>
        <s v="PA-24-003/2.2 Stakeholder Engagement and Strategic Financial Planning for Selected Projects"/>
        <s v="PA-24-003/2.2.1Host a multi-stakeholder workshop, ensuring representation from women-led organizations, to prioritize three high-impact projects."/>
        <s v="PA-24-003/2.2.2Develop detailed financial plans for selected projects, including specific tools tailored to benefit marginalized groups."/>
        <s v="PA-24-003/2.2.3Release a press statement highlighting the selected projects to attract further investment and support."/>
        <s v="PA-24-003/3. A draft roadmap designed based on the findings of the workshop to put financial instruments in place by the financial sector."/>
        <s v="PA-24-003/3.1 Analysis of policies to mitigate SLCPs"/>
        <s v="PA-24-003/3.1.1Review existing policies and regulations related to organic waste and SLCPs, engaging policymakers, academics, and gender specialists."/>
        <s v="PA-24-003/3.1.2Identify policy gaps and prioritize actions for short, medium, and long-term implementation, ensuring gender-disaggregated data is part of the analysis."/>
        <s v="PA-24-003/3.1.3Develop a policy evaluation report and share findings through a case study targeted at stakeholders."/>
        <s v="PA-24-003/3.2 Draft roadmap of financial intruments"/>
        <s v="PA-24-003/3.2.1Host a workshop with financial institutions, government agencies, and private entities to co-design financial instruments tailored to organic waste projects, ensuring gender inclusion in discussions."/>
        <s v="PA-24-003/3.2.2Draft a comprehensive roadmap with actionable steps and estimated budgets, prioritizing funds for women-led initiatives."/>
        <s v="PA-24-003/3.2.3Create an interactive digital roadmap for dissemination to public and private stakeholders."/>
        <s v="PA-24-003/4. The Government of Panama has increased its capacity to assess and implement SLCP mitigation measures by the end of the project or soon after."/>
        <s v="PA-24-003/4.1 Capacity building and technical assistance"/>
        <s v="PA-24-003/4.1.1Organize training workshops for government officials and market stakeholders on SLCP mitigation strategies, offering flexible schedules and childcare options to ensure women’s participation."/>
        <s v="PA-24-003/4.1.2Develop training materials tailored to Panama’s context, including gender-sensitive approaches to waste management."/>
        <s v="PA-24-003/4.1.3Establish a knowledge-sharing platform for continuous capacity-building,"/>
        <s v="PA-24-003/4.1.4Project Management and Administration"/>
      </sharedItems>
    </cacheField>
    <cacheField name="[Narrative table].[Date].[Date]" caption="Date" numFmtId="0" hierarchy="169" level="1">
      <sharedItems containsNonDate="0" containsDate="1" containsString="0" containsBlank="1" minDate="2025-09-01T00:00:00" maxDate="2027-06-02T00:00:00" count="8">
        <m/>
        <d v="2025-12-01T00:00:00"/>
        <d v="2025-09-01T00:00:00"/>
        <d v="2026-03-01T00:00:00"/>
        <d v="2026-09-01T00:00:00"/>
        <d v="2026-06-01T00:00:00"/>
        <d v="2026-12-01T00:00:00"/>
        <d v="2027-06-01T00:00:00"/>
      </sharedItems>
    </cacheField>
    <cacheField name="[Narrative table].[Acceptance criteria].[Acceptance criteria]" caption="Acceptance criteria" numFmtId="0" hierarchy="171" level="1">
      <sharedItems containsBlank="1" count="6" longText="1">
        <m/>
        <s v="Grammatically correct and available in English, or other agreed UN language _x000d__x000a_Recognizes CCAC support _x000d__x000a_Final version approved by the beneficiary and/or CCAC Secretariat  _x000d__x000a_Ready for uploading in CCAC website (when applicable) (laid out in PDF with CCAC logo, contents proof-read)"/>
        <s v="null"/>
        <s v=" Grammatically correct and available in English, or other agreed UN language _x000d__x000a_Recognizes CCAC support _x000d__x000a_Final version approved by the beneficiary and/or CCAC Secretariat  _x000d__x000a_Ready for uploading in CCAC website (when applicable) (laid out in PDF with CCAC logo, contents proof-read)"/>
        <s v="Available in English or other agreed UN language, and grammatically correct + English summary _x000d__x000a_Involvement of the beneficiary government throughout the development process, for example through consultation meetings _x000d__x000a_Involvement of the CCAC focal point _x000d__x000a_Agreement to, or acknowledgement of, the product presented by the beneficiary government (at the appropriate level) and the CCAC Secretariat"/>
        <s v="Agenda and event plan cleared by the beneficiary and/or CCAC Secretariat _x000d__x000a_Event is promoted &amp; details about event shared with CCAC at least one week in advance to support promotion _x000d__x000a_CCAC is recognised (logo and as part of the agenda) _x000d__x000a_Uses CCAC presentation template (where relevant / as an option)"/>
      </sharedItems>
    </cacheField>
    <cacheField name="[Narrative table].[Project].[Project]" caption="Project" numFmtId="0" hierarchy="159" level="1">
      <sharedItems count="1">
        <s v="Accelerating actions to improve organic waste management and reduce methane emissions. (PA-24-003)"/>
      </sharedItems>
    </cacheField>
    <cacheField name="[Narrative table].[Agreement].[Agreement]" caption="Agreement" numFmtId="0" hierarchy="161" level="1">
      <sharedItems containsBlank="1" count="2">
        <m/>
        <s v="UNDP ()"/>
      </sharedItems>
    </cacheField>
    <cacheField name="[Narrative table].[Sector].[Sector]" caption="Sector" numFmtId="0" hierarchy="162" level="1">
      <sharedItems count="1">
        <s v="Waste"/>
      </sharedItems>
    </cacheField>
    <cacheField name="[Narrative table].[Beneficiaries].[Beneficiaries]" caption="Beneficiaries" numFmtId="0" hierarchy="166" level="1">
      <sharedItems containsBlank="1" count="2">
        <m/>
        <s v="Panama"/>
      </sharedItems>
    </cacheField>
    <cacheField name="[Narrative table].[Other beneficiaries].[Other beneficiaries]" caption="Other beneficiaries" numFmtId="0" hierarchy="172" level="1">
      <sharedItems containsBlank="1" count="10">
        <m/>
        <s v="National and local governments responsible for waste management."/>
        <s v="null"/>
        <s v="Municipalities and local governments."/>
        <s v="National and local governments."/>
        <s v="National and local governments, investors."/>
        <s v="Investors, public and private stakeholders."/>
        <s v="Government policymakers, NGOs, private sector."/>
        <s v="Financial institutions and government agencies."/>
        <s v="Local governments, private sector, and NGOs."/>
      </sharedItems>
    </cacheField>
    <cacheField name="[Narrative table].[Delivery type].[Delivery type]" caption="Delivery type" numFmtId="0" hierarchy="170" level="1">
      <sharedItems containsBlank="1" count="11">
        <m/>
        <s v="Research or study"/>
        <s v="Policy, regulation or other guideline"/>
        <s v="Meeting report"/>
        <s v="null"/>
        <s v="Research or study, Work plan"/>
        <s v="Work plan"/>
        <s v="Web article"/>
        <s v="Tool"/>
        <s v="Meeting report, Training materials"/>
        <s v="Training materials"/>
      </sharedItems>
    </cacheField>
    <cacheField name="[Narrative table].[Level].[Level]" caption="Level" numFmtId="0" hierarchy="164" level="1">
      <sharedItems containsSemiMixedTypes="0" containsNonDate="0" containsString="0"/>
    </cacheField>
    <cacheField name="[Narrative table].[Agreement filter].[Agreement filter]" caption="Agreement filter" numFmtId="0" hierarchy="165" level="1">
      <sharedItems containsSemiMixedTypes="0" containsNonDate="0" containsString="0"/>
    </cacheField>
  </cacheFields>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2" memberValueDatatype="130" unbalanced="0">
      <fieldsUsage count="2">
        <fieldUsage x="-1"/>
        <fieldUsage x="0"/>
      </fieldsUsage>
    </cacheHierarchy>
    <cacheHierarchy uniqueName="[Narrative table].[Indicator]" caption="Indicator" attribute="1" defaultMemberUniqueName="[Narrative table].[Indicator].[All]" allUniqueName="[Narrative table].[Indicator].[All]" dimensionUniqueName="[Narrative table]" displayFolder="" count="2" memberValueDatatype="130" unbalanced="0">
      <fieldsUsage count="2">
        <fieldUsage x="-1"/>
        <fieldUsage x="2"/>
      </fieldsUsage>
    </cacheHierarchy>
    <cacheHierarchy uniqueName="[Narrative table].[Description]" caption="Description" attribute="1" defaultMemberUniqueName="[Narrative table].[Description].[All]" allUniqueName="[Narrative table].[Description].[All]" dimensionUniqueName="[Narrative table]" displayFolder="" count="2" memberValueDatatype="130" unbalanced="0">
      <fieldsUsage count="2">
        <fieldUsage x="-1"/>
        <fieldUsage x="1"/>
      </fieldsUsage>
    </cacheHierarchy>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8"/>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5"/>
      </fieldsUsage>
    </cacheHierarchy>
    <cacheHierarchy uniqueName="[Narrative table].[Agreement]" caption="Agreement" attribute="1" defaultMemberUniqueName="[Narrative table].[Agreement].[All]" allUniqueName="[Narrative table].[Agreement].[All]" dimensionUniqueName="[Narrative table]" displayFolder="" count="2" memberValueDatatype="130" unbalanced="0">
      <fieldsUsage count="2">
        <fieldUsage x="-1"/>
        <fieldUsage x="9"/>
      </fieldsUsage>
    </cacheHierarchy>
    <cacheHierarchy uniqueName="[Narrative table].[Sector]" caption="Sector" attribute="1" defaultMemberUniqueName="[Narrative table].[Sector].[All]" allUniqueName="[Narrative table].[Sector].[All]" dimensionUniqueName="[Narrative table]" displayFolder="" count="2" memberValueDatatype="130" unbalanced="0">
      <fieldsUsage count="2">
        <fieldUsage x="-1"/>
        <fieldUsage x="10"/>
      </fieldsUsage>
    </cacheHierarchy>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14"/>
      </fieldsUsage>
    </cacheHierarchy>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15"/>
      </fieldsUsage>
    </cacheHierarchy>
    <cacheHierarchy uniqueName="[Narrative table].[Beneficiaries]" caption="Beneficiaries" attribute="1" defaultMemberUniqueName="[Narrative table].[Beneficiaries].[All]" allUniqueName="[Narrative table].[Beneficiaries].[All]" dimensionUniqueName="[Narrative table]" displayFolder="" count="2" memberValueDatatype="130" unbalanced="0">
      <fieldsUsage count="2">
        <fieldUsage x="-1"/>
        <fieldUsage x="11"/>
      </fieldsUsage>
    </cacheHierarchy>
    <cacheHierarchy uniqueName="[Narrative table].[Target]" caption="Target" attribute="1" defaultMemberUniqueName="[Narrative table].[Target].[All]" allUniqueName="[Narrative table].[Target].[All]" dimensionUniqueName="[Narrative table]" displayFolder="" count="2" memberValueDatatype="130" unbalanced="0">
      <fieldsUsage count="2">
        <fieldUsage x="-1"/>
        <fieldUsage x="3"/>
      </fieldsUsage>
    </cacheHierarchy>
    <cacheHierarchy uniqueName="[Narrative table].[Unit]" caption="Unit" attribute="1" defaultMemberUniqueName="[Narrative table].[Unit].[All]" allUniqueName="[Narrative table].[Unit].[All]" dimensionUniqueName="[Narrative table]" displayFolder="" count="2" memberValueDatatype="130" unbalanced="0">
      <fieldsUsage count="2">
        <fieldUsage x="-1"/>
        <fieldUsage x="4"/>
      </fieldsUsage>
    </cacheHierarchy>
    <cacheHierarchy uniqueName="[Narrative table].[Date]" caption="Date" attribute="1" time="1" defaultMemberUniqueName="[Narrative table].[Date].[All]" allUniqueName="[Narrative table].[Date].[All]" dimensionUniqueName="[Narrative table]" displayFolder="" count="2" memberValueDatatype="7" unbalanced="0">
      <fieldsUsage count="2">
        <fieldUsage x="-1"/>
        <fieldUsage x="6"/>
      </fieldsUsage>
    </cacheHierarchy>
    <cacheHierarchy uniqueName="[Narrative table].[Delivery type]" caption="Delivery type" attribute="1" defaultMemberUniqueName="[Narrative table].[Delivery type].[All]" allUniqueName="[Narrative table].[Delivery type].[All]" dimensionUniqueName="[Narrative table]" displayFolder="" count="2" memberValueDatatype="130" unbalanced="0">
      <fieldsUsage count="2">
        <fieldUsage x="-1"/>
        <fieldUsage x="13"/>
      </fieldsUsage>
    </cacheHierarchy>
    <cacheHierarchy uniqueName="[Narrative table].[Acceptance criteria]" caption="Acceptance criteria" attribute="1" defaultMemberUniqueName="[Narrative table].[Acceptance criteria].[All]" allUniqueName="[Narrative table].[Acceptance criteria].[All]" dimensionUniqueName="[Narrative table]" displayFolder="" count="2" memberValueDatatype="130" unbalanced="0">
      <fieldsUsage count="2">
        <fieldUsage x="-1"/>
        <fieldUsage x="7"/>
      </fieldsUsage>
    </cacheHierarchy>
    <cacheHierarchy uniqueName="[Narrative table].[Other beneficiaries]" caption="Other beneficiaries" attribute="1" defaultMemberUniqueName="[Narrative table].[Other beneficiaries].[All]" allUniqueName="[Narrative table].[Other beneficiaries].[All]" dimensionUniqueName="[Narrative table]" displayFolder="" count="2" memberValueDatatype="130" unbalanced="0">
      <fieldsUsage count="2">
        <fieldUsage x="-1"/>
        <fieldUsage x="12"/>
      </fieldsUsage>
    </cacheHierarchy>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2002546297" backgroundQuery="1" createdVersion="7" refreshedVersion="8" minRefreshableVersion="3" recordCount="0" supportSubquery="1" supportAdvancedDrill="1" xr:uid="{730F938B-5E57-4090-989E-09F0FFF7C76A}">
  <cacheSource type="external" connectionId="12"/>
  <cacheFields count="7">
    <cacheField name="[Outcomes2].[Component].[Component]" caption="Component" numFmtId="0" hierarchy="234" level="1">
      <sharedItems containsBlank="1" count="5">
        <m/>
        <s v="Outcome 1. The Government of Panama has increased knowledge on opportunities and options for organic waste diversion including their positive impacts by the end of the project or soon after."/>
        <s v="Outcome 2. The Government of Panama endorses project proposals/ initiatives for organic waste management using MERCA market as a pilot for submission to public and private funding sources by the end of the project."/>
        <s v="Outcome 3. A draft roadmap designed based on the findings of the workshop to put financial instruments in place by the financial sector."/>
        <s v="Outcome 4. The Government of Panama has increased its capacity to assess and implement SLCP mitigation measures by the end of the project or soon after."/>
      </sharedItems>
    </cacheField>
    <cacheField name="[Outcomes2].[Indicator].[Indicator]" caption="Indicator" numFmtId="0" hierarchy="236" level="1">
      <sharedItems containsBlank="1" count="3">
        <m/>
        <s v="Number of government entities with a demonstrated improved capacity for SLCP action"/>
        <s v="Number of action plans, roadmaps, strategies, or other future plans with SLCP targets or mitigation measures formally adopted, endorsed, and/or implemented"/>
      </sharedItems>
    </cacheField>
    <cacheField name="[Outcomes2].[Target].[Target]" caption="Target" numFmtId="0" hierarchy="237" level="1">
      <sharedItems containsBlank="1" count="5">
        <m/>
        <s v="4"/>
        <s v="5"/>
        <s v="1"/>
        <s v="20"/>
      </sharedItems>
    </cacheField>
    <cacheField name="[Outcomes2].[Unit].[Unit]" caption="Unit" numFmtId="0" hierarchy="238" level="1">
      <sharedItems containsBlank="1" count="5">
        <m/>
        <s v="4 government entities with improved capacity for SLCP action."/>
        <s v="5 action plans, roadmaps, strategies, or other future plans with SLCP targets or mitigation measures"/>
        <s v="1  roadmap"/>
        <s v="20 government entities with improved capacity for SLCP action."/>
      </sharedItems>
    </cacheField>
    <cacheField name="[Outcomes2].[Unique code].[Unique code]" caption="Unique code" numFmtId="0" hierarchy="239" level="1">
      <sharedItems containsBlank="1" count="5">
        <m/>
        <s v="PA-24-003/1. The Government of Panama has increased knowledge on opportunities and options for organic waste diversion including their positive impacts by the end of the project or soon after."/>
        <s v="PA-24-003/2. The Government of Panama endorses project proposals/ initiatives for organic waste management using MERCA market as a pilot for submission to public and private funding sources by the end of the project."/>
        <s v="PA-24-003/3. A draft roadmap designed based on the findings of the workshop to put financial instruments in place by the financial sector."/>
        <s v="PA-24-003/4. The Government of Panama has increased its capacity to assess and implement SLCP mitigation measures by the end of the project or soon after."/>
      </sharedItems>
    </cacheField>
    <cacheField name="[Outcomes2].[Project].[Project]" caption="Project" numFmtId="0" hierarchy="240" level="1">
      <sharedItems containsBlank="1" count="2">
        <m/>
        <s v="Accelerating actions to improve organic waste management and reduce methane emissions. (PA-24-003)"/>
      </sharedItems>
    </cacheField>
    <cacheField name="[Outcomes2].[Sector].[Sector]" caption="Sector" numFmtId="0" hierarchy="242" level="1">
      <sharedItems containsBlank="1" count="2">
        <m/>
        <s v="Waste"/>
      </sharedItems>
    </cacheField>
  </cacheFields>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0" memberValueDatatype="130" unbalanced="0"/>
    <cacheHierarchy uniqueName="[Narrative table].[Unique code]" caption="Unique code" attribute="1" defaultMemberUniqueName="[Narrative table].[Unique code].[All]" allUniqueName="[Narrative table].[Unique code].[All]" dimensionUniqueName="[Narrative table]" displayFolder="" count="0" memberValueDatatype="130" unbalanced="0"/>
    <cacheHierarchy uniqueName="[Narrative table].[Agreement]" caption="Agreement" attribute="1" defaultMemberUniqueName="[Narrative table].[Agreement].[All]" allUniqueName="[Narrative table].[Agreement].[All]" dimensionUniqueName="[Narrative table]" displayFolder="" count="0" memberValueDatatype="130" unbalanced="0"/>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0" memberValueDatatype="130" unbalanced="0"/>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2" memberValueDatatype="130" unbalanced="0">
      <fieldsUsage count="2">
        <fieldUsage x="-1"/>
        <fieldUsage x="0"/>
      </fieldsUsage>
    </cacheHierarchy>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2" memberValueDatatype="130" unbalanced="0">
      <fieldsUsage count="2">
        <fieldUsage x="-1"/>
        <fieldUsage x="1"/>
      </fieldsUsage>
    </cacheHierarchy>
    <cacheHierarchy uniqueName="[Outcomes2].[Target]" caption="Target" attribute="1" defaultMemberUniqueName="[Outcomes2].[Target].[All]" allUniqueName="[Outcomes2].[Target].[All]" dimensionUniqueName="[Outcomes2]" displayFolder="" count="2" memberValueDatatype="130" unbalanced="0">
      <fieldsUsage count="2">
        <fieldUsage x="-1"/>
        <fieldUsage x="2"/>
      </fieldsUsage>
    </cacheHierarchy>
    <cacheHierarchy uniqueName="[Outcomes2].[Unit]" caption="Unit" attribute="1" defaultMemberUniqueName="[Outcomes2].[Unit].[All]" allUniqueName="[Outcomes2].[Unit].[All]" dimensionUniqueName="[Outcomes2]" displayFolder="" count="2" memberValueDatatype="130" unbalanced="0">
      <fieldsUsage count="2">
        <fieldUsage x="-1"/>
        <fieldUsage x="3"/>
      </fieldsUsage>
    </cacheHierarchy>
    <cacheHierarchy uniqueName="[Outcomes2].[Unique code]" caption="Unique code" attribute="1" defaultMemberUniqueName="[Outcomes2].[Unique code].[All]" allUniqueName="[Outcomes2].[Unique code].[All]" dimensionUniqueName="[Outcomes2]" displayFolder="" count="2" memberValueDatatype="130" unbalanced="0">
      <fieldsUsage count="2">
        <fieldUsage x="-1"/>
        <fieldUsage x="4"/>
      </fieldsUsage>
    </cacheHierarchy>
    <cacheHierarchy uniqueName="[Outcomes2].[Project]" caption="Project" attribute="1" defaultMemberUniqueName="[Outcomes2].[Project].[All]" allUniqueName="[Outcomes2].[Project].[All]" dimensionUniqueName="[Outcomes2]" displayFolder="" count="2" memberValueDatatype="130" unbalanced="0">
      <fieldsUsage count="2">
        <fieldUsage x="-1"/>
        <fieldUsage x="5"/>
      </fieldsUsage>
    </cacheHierarchy>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2" memberValueDatatype="130" unbalanced="0">
      <fieldsUsage count="2">
        <fieldUsage x="-1"/>
        <fieldUsage x="6"/>
      </fieldsUsage>
    </cacheHierarchy>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2004861114" backgroundQuery="1" createdVersion="7" refreshedVersion="8" minRefreshableVersion="3" recordCount="0" supportSubquery="1" supportAdvancedDrill="1" xr:uid="{0B15CAA5-9567-4994-8854-D728D40B35C9}">
  <cacheSource type="external" connectionId="12"/>
  <cacheFields count="4">
    <cacheField name="[Narrative table].[Unique code].[Unique code]" caption="Unique code" numFmtId="0" hierarchy="160" level="1">
      <sharedItems count="46">
        <s v="AR-21-001/1.1.1-1 Local technical expert"/>
        <s v="AR-21-001/1.1.1-2 Project coordinator from MAyDS"/>
        <s v="AR-21-001/1.2.1-1 Local technical expert"/>
        <s v="AR-21-001/1.2.1-2 Project coordinator from MAyDS"/>
        <s v="AR-21-001/1.2.2-1 Local technical expert"/>
        <s v="AR-21-001/1.2.2-2 Project coordinator from MAyDS"/>
        <s v="AR-21-001/1.3.1-1 Travel expenses of personnel"/>
        <s v="AR-21-001/1.3.1-2 Local technical expert"/>
        <s v="AR-21-001/1.3.1-3 Project coordinator from MAyDS"/>
        <s v="AR-21-001/1.3.2-1 Local technical expert"/>
        <s v="AR-21-001/1.3.2-2 Travel expenses of personnel"/>
        <s v="AR-21-001/1.3.2-3 Project coordinator from MAyDS"/>
        <s v="AR-21-001/1.4.1-1 Local technical expert"/>
        <s v="AR-21-001/1.4.1-2 Project coordinator from MAyDS"/>
        <s v="AR-21-001/1.4.2-1 Local technical expert"/>
        <s v="AR-21-001/1.4.2-2 Project coordinator from MAyDS"/>
        <s v="AR-21-001/1.4.2-3 Technician from MAyDS"/>
        <s v="AR-21-001/1.4.2-4 Travel by consultants to sixteen cities in Argentina to provide training on the composting plan"/>
        <s v="AR-21-001/2.1.1-1 Local technical expert"/>
        <s v="AR-21-001/2.1.1-2 Project coordinator from MAyDS"/>
        <s v="AR-21-001/2.1.2-1 Local technical expert"/>
        <s v="AR-21-001/2.1.2-2 Project coordinator from MAyDS"/>
        <s v="AR-21-001/2.2.1-1 Local technical expert"/>
        <s v="AR-21-001/2.2.1-2 Laboratory analysis biosolids"/>
        <s v="AR-21-001/2.2.1-3 Project coordinator from MAyDS"/>
        <s v="AR-21-001/2.2.1-4 Travel by consultants to Chascomus"/>
        <s v="AR-21-001/2.3.1-1 Local technical expert"/>
        <s v="AR-21-001/2.3.1-2 Laboratory analysis digestate"/>
        <s v="AR-21-001/2.3.1-3 Project coordinator from MAyDS"/>
        <s v="AR-21-001/2.4.1-1 Local technical expert"/>
        <s v="AR-21-001/2.4.1-2 Laboratory analysis compost"/>
        <s v="AR-21-001/2.4.1-3 Project coordinator from MAyDS"/>
        <s v="AR-21-001/3.1.1-1 Travel expenses of personnel"/>
        <s v="AR-21-001/3.1.1-2 Guide prints"/>
        <s v="AR-21-001/3.1.1-3 Local technical expert"/>
        <s v="AR-21-001/3.1.1-4 Project coordinator from MAyDS"/>
        <s v="AR-21-001/3.2.1-1 Travel expenses of personnel"/>
        <s v="AR-21-001/3.2.1-2 Local technical expert"/>
        <s v="AR-21-001/3.2.1-3 Project coordinator from MAyDS"/>
        <s v="AR-21-001/3.3.1-1 Travel by two consultants to cities (Salta, Mendoza, Córdoba, Ushuaia) for carry out surveys of organic treatment plants."/>
        <s v="AR-21-001/3.3.1-2 Local technical expert"/>
        <s v="AR-21-001/3.3.1-3 Project coordinator from MAyDS"/>
        <s v="AR-21-001/3.3.2-1 Local technical expert"/>
        <s v="AR-21-001/3.3.2-2 Project coordinator from MAyDS"/>
        <s v="AR-21-001/3.4.1-1 Local technical expert"/>
        <s v="AR-21-001/3.4.1-2 Project coordinator from MAyDS"/>
      </sharedItems>
    </cacheField>
    <cacheField name="[Narrative table].[Project].[Project]" caption="Project" numFmtId="0" hierarchy="159" level="1">
      <sharedItems containsBlank="1" count="2">
        <m/>
        <s v="Accelerating actions to improve organic waste management and reduce methane emissions. (PA-24-003)"/>
      </sharedItems>
    </cacheField>
    <cacheField name="[Narrative table].[Level].[Level]" caption="Level" numFmtId="0" hierarchy="164" level="1">
      <sharedItems containsSemiMixedTypes="0" containsNonDate="0" containsString="0"/>
    </cacheField>
    <cacheField name="[Narrative table].[Agreement filter].[Agreement filter]" caption="Agreement filter" numFmtId="0" hierarchy="165" level="1">
      <sharedItems containsSemiMixedTypes="0" containsNonDate="0" containsString="0"/>
    </cacheField>
  </cacheFields>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2" memberValueDatatype="130" unbalanced="0">
      <fieldsUsage count="2">
        <fieldUsage x="-1"/>
        <fieldUsage x="1"/>
      </fieldsUsage>
    </cacheHierarchy>
    <cacheHierarchy uniqueName="[Narrative table].[Unique code]" caption="Unique code" attribute="1" defaultMemberUniqueName="[Narrative table].[Unique code].[All]" allUniqueName="[Narrative table].[Unique code].[All]" dimensionUniqueName="[Narrative table]" displayFolder="" count="2" memberValueDatatype="130" unbalanced="0">
      <fieldsUsage count="2">
        <fieldUsage x="-1"/>
        <fieldUsage x="0"/>
      </fieldsUsage>
    </cacheHierarchy>
    <cacheHierarchy uniqueName="[Narrative table].[Agreement]" caption="Agreement" attribute="1" defaultMemberUniqueName="[Narrative table].[Agreement].[All]" allUniqueName="[Narrative table].[Agreement].[All]" dimensionUniqueName="[Narrative table]" displayFolder="" count="0" memberValueDatatype="130" unbalanced="0"/>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2" memberValueDatatype="130" unbalanced="0">
      <fieldsUsage count="2">
        <fieldUsage x="-1"/>
        <fieldUsage x="2"/>
      </fieldsUsage>
    </cacheHierarchy>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fieldsUsage count="2">
        <fieldUsage x="-1"/>
        <fieldUsage x="3"/>
      </fieldsUsage>
    </cacheHierarchy>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dimensions count="11">
    <dimension name="Activities2" uniqueName="[Activities2]" caption="Activities2"/>
    <dimension name="ExpenditureReportTable" uniqueName="[ExpenditureReportTable]" caption="ExpenditureReportTable"/>
    <dimension name="Expenditures2" uniqueName="[Expenditures2]" caption="Expenditures2"/>
    <dimension name="Implementers" uniqueName="[Implementers]" caption="Implementers"/>
    <dimension name="IPimport" uniqueName="[IPimport]" caption="IPimport"/>
    <dimension measure="1" name="Measures" uniqueName="[Measures]" caption="Measures"/>
    <dimension name="Narrative table" uniqueName="[Narrative table]" caption="Narrative table"/>
    <dimension name="NarrativeReportTable" uniqueName="[NarrativeReportTable]" caption="NarrativeReportTable"/>
    <dimension name="Outcomes2" uniqueName="[Outcomes2]" caption="Outcomes2"/>
    <dimension name="Outputs2" uniqueName="[Outputs2]" caption="Outputs2"/>
    <dimension name="ToExport" uniqueName="[ToExport]" caption="ToExport"/>
  </dimensions>
  <measureGroups count="10">
    <measureGroup name="Activities2" caption="Activities2"/>
    <measureGroup name="ExpenditureReportTable" caption="ExpenditureReportTable"/>
    <measureGroup name="Expenditures2" caption="Expenditures2"/>
    <measureGroup name="Implementers" caption="Implementers"/>
    <measureGroup name="IPimport" caption="IPimport"/>
    <measureGroup name="Narrative table" caption="Narrative table"/>
    <measureGroup name="NarrativeReportTable" caption="NarrativeReportTable"/>
    <measureGroup name="Outcomes2" caption="Outcomes2"/>
    <measureGroup name="Outputs2" caption="Outputs2"/>
    <measureGroup name="ToExport" caption="ToExport"/>
  </measureGroups>
  <maps count="11">
    <map measureGroup="0" dimension="0"/>
    <map measureGroup="1" dimension="1"/>
    <map measureGroup="2" dimension="2"/>
    <map measureGroup="3" dimension="3"/>
    <map measureGroup="4" dimension="4"/>
    <map measureGroup="5" dimension="3"/>
    <map measureGroup="5" dimension="6"/>
    <map measureGroup="6" dimension="7"/>
    <map measureGroup="7" dimension="8"/>
    <map measureGroup="8" dimension="9"/>
    <map measureGroup="9" dimension="1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ouisa Morgan" refreshedDate="46076.622028124999" createdVersion="6" refreshedVersion="8" minRefreshableVersion="3" recordCount="21" xr:uid="{6DC88984-AA57-4069-885E-7E04904712D0}">
  <cacheSource type="worksheet">
    <worksheetSource name="IndicatorsAll"/>
  </cacheSource>
  <cacheFields count="8">
    <cacheField name="Main indicator" numFmtId="0">
      <sharedItems count="43">
        <s v="Amount of external funding (“catalysed funding”) for SLCP actions"/>
        <s v="Number of action plans, roadmaps, strategies, or other future plans with SLCP targets or mitigation measures formally adopted, endorsed, and/or implemented"/>
        <s v="Number of articles published in scientific journals as the result of CCAC support"/>
        <s v="Number of commitments to reduce SLCPs through international or regional agreements"/>
        <s v="Number of government entities with a demonstrated improved capacity for SLCP action"/>
        <s v="Number of laws, regulations, or other policy mechanisms with SLCP targets or mitigation measures formally adopted, endorsed, and/or implemented"/>
        <s v="Number of mentions of SLCPs or the CCAC by a Minister or equivalent"/>
        <s v="Number of NDCs that include SLCPs"/>
        <s v="Number of news outlets that have covered CCAC-funded activities"/>
        <s v="Number of non-government entities with a demonstrated improved capacity for SLCP action"/>
        <s v="Number of SLCP mitigation tools, technologies, or practices adopted"/>
        <s v="Number of monitoring, reporting, and verification (MRV) systems developed or updated that include SLCPs"/>
        <s v="Amount of co-funding secured to support SLCP projects"/>
        <s v="Number of decision makers participating in outreach events"/>
        <s v="Number of partnerships, associations, or campaigns launched to drive SLCP action"/>
        <s v="Number of plans, policies, laws, or regulations drafted or updated"/>
        <s v="Number of public events, webinars, or side events hosted"/>
        <s v="Number of SLCP assessments, emissions inventories, and other emissions datasets produced"/>
        <s v="Number of SLCP knowledge resources or tools produced"/>
        <s v="Number of tools, equipment, or technologies installed or tested"/>
        <s v="Number of training sessions, workshops delivered"/>
        <s v="Entities engaged through outreach activities" u="1"/>
        <s v="Training sessions, workshops delivered" u="1"/>
        <s v="Campaigns, calls for commitments, or initiatives launched " u="1"/>
        <s v="Investments, projects informed by or using research, modeling or data" u="1"/>
        <s v="Catalyzed funding for SLCP action" u="1"/>
        <s v="Articles published in scientific journals" u="1"/>
        <s v="People with improved knowledge or skills to support SLCP action" u="1"/>
        <s v="Commitments to reduce SLCPs through international or regional agreements " u="1"/>
        <s v="Knowledge resources or tools produced" u="1"/>
        <s v="National, regional or international policies informed by or using research, modeling or data" u="1"/>
        <s v="Plans, policies, laws, regulations drafted" u="1"/>
        <s v="New or updated non-binding instrument with SLCP targets or mitigation measures" u="1"/>
        <s v="Public events, webinars, side events hosted" u="1"/>
        <s v="Government entitites with improved capacity for SLCP action" u="1"/>
        <s v="High level outreach events, meetings hosted" u="1"/>
        <s v="Decision makers engaged through outreach events" u="1"/>
        <s v="New or updated legally binding instrument with SLCP targets or mitigation measures" u="1"/>
        <s v="Other" u="1"/>
        <s v="Assessments, inventories or other evidence produced" u="1"/>
        <s v="Technology or practice changed" u="1"/>
        <s v="Mentions in international or national news media" u="1"/>
        <s v="Practice or technology demonstration sessions held" u="1"/>
      </sharedItems>
    </cacheField>
    <cacheField name="Unit of measure" numFmtId="0">
      <sharedItems containsBlank="1" count="27">
        <s v="Amount in USD:"/>
        <s v="Number of plans:"/>
        <s v="Number of published articles:"/>
        <s v="Number of entities making commitment (enter total):"/>
        <s v="Number of entities:"/>
        <s v="Number of instruments:"/>
        <s v="Number of mentions:"/>
        <s v="Number of NDCs:"/>
        <s v="Number of articles:"/>
        <s v="Number of government entities:"/>
        <s v="Number of changes:"/>
        <s v="Quantity:"/>
        <s v="Amount in USD: "/>
        <s v="Number of attendees:"/>
        <s v="Number of initiatives:"/>
        <s v="Amount:"/>
        <s v="Number of events hosted:"/>
        <s v="Number of resources produced:"/>
        <s v="Person hours of training (# participants x # of hours of training):"/>
        <m u="1"/>
        <s v="Number of events:" u="1"/>
        <s v="Number of resources produced" u="1"/>
        <s v="Number of people:" u="1"/>
        <s v="CCAC involvement:" u="1"/>
        <s v="Number of decision makers:" u="1"/>
        <s v="Amount of funding catalyzed in USD:" u="1"/>
        <s v="Number of projects or activities:" u="1"/>
      </sharedItems>
    </cacheField>
    <cacheField name="Instructions for first dropdown" numFmtId="0">
      <sharedItems containsBlank="1" count="23">
        <s v="Type of funding:"/>
        <s v="Type of plan:"/>
        <s v="n/a"/>
        <s v="Type of commitment:"/>
        <s v="Type of entity:"/>
        <s v="Type:"/>
        <s v="CCAC involvement:"/>
        <s v="Reach:"/>
        <s v="Level of change:"/>
        <s v="Type of decision maker:"/>
        <s v="Type of action:"/>
        <s v="Size of event:"/>
        <s v="Type of resource: "/>
        <s v="Type of recipient: "/>
        <s v="Type of training:"/>
        <m u="1"/>
        <s v="Level: " u="1"/>
        <s v="Target audience:" u="1"/>
        <s v="Skills acquired:" u="1"/>
        <s v="Sectors, pollutants, mitigation actions, target" u="1"/>
        <s v="Number of participants: " u="1"/>
        <s v="List the government entities by name" u="1"/>
        <s v="CCAC-funded, CCAC partner, Non-partner" u="1"/>
      </sharedItems>
    </cacheField>
    <cacheField name="1st dropdown list" numFmtId="0">
      <sharedItems/>
    </cacheField>
    <cacheField name="Instructions for 2nd dropdown" numFmtId="0">
      <sharedItems containsBlank="1" count="12">
        <s v="n/a"/>
        <s v="Status:"/>
        <s v="Type of entity:"/>
        <s v="Scale:"/>
        <s v="Type of trainees: "/>
        <m u="1"/>
        <s v="Level of attendees:" u="1"/>
        <s v="Type of event" u="1"/>
        <s v="Reach:" u="1"/>
        <s v="Goal of meeting:" u="1"/>
        <s v="Working for:" u="1"/>
        <s v="Level:" u="1"/>
      </sharedItems>
    </cacheField>
    <cacheField name="2nd dropdown list" numFmtId="0">
      <sharedItems/>
    </cacheField>
    <cacheField name="Instructions for open text" numFmtId="0">
      <sharedItems containsBlank="1" count="35">
        <s v="List the funding organisations:"/>
        <s v="List the SLCP-relevant details included in the plan, including the sectors, pollutants, mitigation actions or targets mentioned:"/>
        <s v="Name of journal and link to the article:"/>
        <s v="List the SLCP-relevant details included in the commitment or agreement, including the sectors, pollutants, mitigation actions or targets mentioned:"/>
        <s v="List the government entities by name:"/>
        <s v="List the SLCP-relevant details included in the regulation, including the sectors, pollutants, mitigation actions or targets mentioned:"/>
        <s v="Provide the name of the Minister, date of mention, and link to more details where possible: "/>
        <s v="List the SLCP-relevant details included in the NDC, including the sectors, pollutants, mitigation actions or targets mentioned:"/>
        <s v="Name of media outlets and links to overage:"/>
        <s v="Describe the practice or technology:"/>
        <s v="List the SLCP-relevant details covered, including the sectors and  pollutants:"/>
        <s v="Name of funding source(s): "/>
        <s v="List the attendees:"/>
        <s v="Mitigation actions, targets:"/>
        <s v="SLCP mitigation actions and/or targets included:"/>
        <s v="Link to the event details:"/>
        <s v="Briefly describe what was produced and how this information will be used by the beneficiary:"/>
        <s v="Briefly descbribe how the resource is being used by the intended audience:"/>
        <s v="Briefly descbribe the tool or technology and its intended use:"/>
        <s v="Number of male and female trainees:"/>
        <s v="List the decision makers addressed:" u="1"/>
        <m u="1"/>
        <s v="Relevant text from the policy" u="1"/>
        <s v="Relevant text from the policy:" u="1"/>
        <s v="List the projects or activities and provide links to more information:" u="1"/>
        <s v="n/a" u="1"/>
        <s v="Target audience and use:" u="1"/>
        <s v="List the SLCP-relevant details covered in the commitment or agreement, including the sectors, pollutants, mitigation actions or targets mentioned:" u="1"/>
        <s v="Number of female trainees:" u="1"/>
        <s v="Details about the indicator and unit reported:" u="1"/>
        <s v="Number of female participants:" u="1"/>
        <s v="List the mitigation actions, targets:" u="1"/>
        <s v="List the relevant mitigation actions and targets:" u="1"/>
        <s v="Text from the policy that demonstrates the influence:" u="1"/>
        <s v="Link to the event:" u="1"/>
      </sharedItems>
    </cacheField>
    <cacheField name="Level" numFmtId="0">
      <sharedItems containsBlank="1" count="3">
        <s v="Outcome"/>
        <s v="Output"/>
        <m u="1"/>
      </sharedItems>
    </cacheField>
  </cacheFields>
  <extLst>
    <ext xmlns:x14="http://schemas.microsoft.com/office/spreadsheetml/2009/9/main" uri="{725AE2AE-9491-48be-B2B4-4EB974FC3084}">
      <x14:pivotCacheDefinition/>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ouisa Morgan" refreshedDate="46076.622030787039" backgroundQuery="1" createdVersion="6" refreshedVersion="8" minRefreshableVersion="3" recordCount="133" xr:uid="{6849C7D5-1809-4C14-BA9C-821FAC3A775C}">
  <cacheSource type="external" connectionId="5"/>
  <cacheFields count="4">
    <cacheField name="Main indicator" numFmtId="0">
      <sharedItems count="43">
        <s v="Amount of external funding (“catalysed funding”) for SLCP actions"/>
        <s v="Number of action plans, roadmaps, strategies, or other future plans with SLCP targets or mitigation measures formally adopted, endorsed, and/or implemented"/>
        <s v="Number of articles published in scientific journals as the result of CCAC support"/>
        <s v="Number of commitments to reduce SLCPs through international or regional agreements"/>
        <s v="Number of government entities with a demonstrated improved capacity for SLCP action"/>
        <s v="Number of laws, regulations, or other policy mechanisms with SLCP targets or mitigation measures formally adopted, endorsed, and/or implemented"/>
        <s v="Number of mentions of SLCPs or the CCAC by a Minister or equivalent"/>
        <s v="Number of NDCs that include SLCPs"/>
        <s v="Number of news outlets that have covered CCAC-funded activities"/>
        <s v="Number of non-government entities with a demonstrated improved capacity for SLCP action"/>
        <s v="Number of SLCP mitigation tools, technologies, or practices adopted"/>
        <s v="Number of monitoring, reporting, and verification (MRV) systems developed or updated that include SLCPs"/>
        <s v="Amount of co-funding secured to support SLCP projects"/>
        <s v="Number of decision makers participating in outreach events"/>
        <s v="Number of partnerships, associations, or campaigns launched to drive SLCP action"/>
        <s v="Number of plans, policies, laws, or regulations drafted or updated"/>
        <s v="Number of public events, webinars, or side events hosted"/>
        <s v="Number of SLCP assessments, emissions inventories, and other emissions datasets produced"/>
        <s v="Number of SLCP knowledge resources or tools produced"/>
        <s v="Number of tools, equipment, or technologies installed or tested"/>
        <s v="Number of training sessions, workshops delivered"/>
        <s v="Entities engaged through outreach activities" u="1"/>
        <s v="Training sessions, workshops delivered" u="1"/>
        <s v="Campaigns, calls for commitments, or initiatives launched " u="1"/>
        <s v="Investments, projects informed by or using research, modeling or data" u="1"/>
        <s v="Catalyzed funding for SLCP action" u="1"/>
        <s v="Articles published in scientific journals" u="1"/>
        <s v="People with improved knowledge or skills to support SLCP action" u="1"/>
        <s v="Commitments to reduce SLCPs through international or regional agreements " u="1"/>
        <s v="Knowledge resources or tools produced" u="1"/>
        <s v="National, regional or international policies informed by or using research, modeling or data" u="1"/>
        <s v="Plans, policies, laws, regulations drafted" u="1"/>
        <s v="New or updated non-binding instrument with SLCP targets or mitigation measures" u="1"/>
        <s v="Public events, webinars, side events hosted" u="1"/>
        <s v="Government entitites with improved capacity for SLCP action" u="1"/>
        <s v="High level outreach events, meetings hosted" u="1"/>
        <s v="Decision makers engaged through outreach events" u="1"/>
        <s v="New or updated legally binding instrument with SLCP targets or mitigation measures" u="1"/>
        <s v="Other" u="1"/>
        <s v="Assessments, inventories or other evidence produced" u="1"/>
        <s v="Technology or practice changed" u="1"/>
        <s v="Mentions in international or national news media" u="1"/>
        <s v="Practice or technology demonstration sessions held" u="1"/>
      </sharedItems>
    </cacheField>
    <cacheField name="1st dropdown list" numFmtId="0">
      <sharedItems containsBlank="1" count="80">
        <s v="Grant"/>
        <s v="Loan"/>
        <s v="Private equity"/>
        <s v="Policy"/>
        <s v="Action plan"/>
        <s v="National budget"/>
        <s v="Long-term strategy"/>
        <s v="Recovery plan or stimulus package"/>
        <s v="Development plan"/>
        <s v="n/a"/>
        <s v="Bilateral agreement"/>
        <s v="Legally-binding decision or treaty"/>
        <s v="Memorandum of Understanding (MoU)"/>
        <s v="Voluntary international framework"/>
        <s v="Multilateral agreement"/>
        <s v="Regional entity"/>
        <s v="National government"/>
        <s v="Sub-national government"/>
        <s v="Law"/>
        <s v="Regulation"/>
        <s v="By-law"/>
        <s v="Standard"/>
        <s v="CCAC-funded"/>
        <s v="CCAC partner"/>
        <s v="Non-partner"/>
        <s v="Regional"/>
        <s v="National"/>
        <s v="Local"/>
        <s v="NGO"/>
        <s v="IGO"/>
        <s v="Company"/>
        <s v="Independent/self-employed"/>
        <s v="Individual or household"/>
        <s v="Entity or institution"/>
        <s v="Industry"/>
        <s v="Co-funding"/>
        <s v="In-kind contribution"/>
        <s v="Head of State"/>
        <s v="Minister or equivalent"/>
        <s v="Mayor"/>
        <s v="Leader of organisation"/>
        <s v="Binding"/>
        <s v="Voluntary"/>
        <s v="Small (&lt;50)"/>
        <s v="Medium (50-100)"/>
        <s v="Large (&gt;100)"/>
        <s v="Assessment"/>
        <s v="Benefits calculation"/>
        <s v="Inventory"/>
        <s v="Projection"/>
        <s v="Awareness material"/>
        <s v="Best practice"/>
        <s v="Case study or report"/>
        <s v="Guideline or tool"/>
        <s v="Knowledge platform"/>
        <s v="Scientific research"/>
        <s v="Training material"/>
        <s v="General awarenesss"/>
        <s v="Policy or planning"/>
        <s v="Technical skills or practices"/>
        <s v="6-10" u="1"/>
        <m u="1"/>
        <s v="Radio" u="1"/>
        <s v="Print or online" u="1"/>
        <s v="1-5" u="1"/>
        <s v="non-profit organisation" u="1"/>
        <s v="21+" u="1"/>
        <s v="for-profit organisation" u="1"/>
        <s v="subnational government" u="1"/>
        <s v="1-10" u="1"/>
        <s v="51+" u="1"/>
        <s v="Television" u="1"/>
        <s v="11-20" u="1"/>
        <s v="Tool or guidance" u="1"/>
        <s v="Scientific publication" u="1"/>
        <s v="Case study" u="1"/>
        <s v="Non-profit entity" u="1"/>
        <s v="For-profit entity" u="1"/>
        <s v="self-employed workers" u="1"/>
        <s v="20-50" u="1"/>
      </sharedItems>
    </cacheField>
    <cacheField name="2nd dropdown list" numFmtId="0">
      <sharedItems containsBlank="1" count="35">
        <s v="n/a"/>
        <s v="Adopted"/>
        <s v="Implemented"/>
        <s v="National governments"/>
        <s v="Businesses"/>
        <s v="Subnational governments"/>
        <s v="NGO or IGO"/>
        <s v="Regional/International"/>
        <s v="National"/>
        <s v="Sub-national"/>
        <s v="For-profit organisation"/>
        <s v="Government"/>
        <s v="Non-profit organisation"/>
        <s v="Self-employed"/>
        <m u="1"/>
        <s v="Call for action" u="1"/>
        <s v="Local" u="1"/>
        <s v="Awareness raising" u="1"/>
        <s v="Decision-making" u="1"/>
        <s v="First engagement" u="1"/>
        <s v="Policy or planning" u="1"/>
        <s v="Public event" u="1"/>
        <s v="Regional" u="1"/>
        <s v="Sub-national government" u="1"/>
        <s v="Mayor" u="1"/>
        <s v="Head of State" u="1"/>
        <s v="Leader of organisation" u="1"/>
        <s v="National government" u="1"/>
        <s v="closed meeting" u="1"/>
        <s v="General awarenesss" u="1"/>
        <s v="Technology" u="1"/>
        <s v="Minister or equivalent" u="1"/>
        <s v="Follow-up" u="1"/>
        <s v="technical skills or practices" u="1"/>
        <s v="Science" u="1"/>
      </sharedItems>
    </cacheField>
    <cacheField name="Level" numFmtId="0">
      <sharedItems containsBlank="1" count="3">
        <s v="Outcome"/>
        <s v="Output"/>
        <m u="1"/>
      </sharedItems>
    </cacheField>
  </cacheFields>
  <extLst>
    <ext xmlns:x14="http://schemas.microsoft.com/office/spreadsheetml/2009/9/main" uri="{725AE2AE-9491-48be-B2B4-4EB974FC3084}">
      <x14:pivotCacheDefinition/>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Louisa Morgan" refreshedDate="46076.621982291668" backgroundQuery="1" createdVersion="3" refreshedVersion="8" minRefreshableVersion="3" recordCount="0" supportSubquery="1" supportAdvancedDrill="1" xr:uid="{0F634494-6F3A-42EB-A901-363EB4342D55}">
  <cacheSource type="external" connectionId="12">
    <extLst>
      <ext xmlns:x14="http://schemas.microsoft.com/office/spreadsheetml/2009/9/main" uri="{F057638F-6D5F-4e77-A914-E7F072B9BCA8}">
        <x14:sourceConnection name="ThisWorkbookDataModel"/>
      </ext>
    </extLst>
  </cacheSource>
  <cacheFields count="0"/>
  <cacheHierarchies count="351">
    <cacheHierarchy uniqueName="[Activities2].[Component]" caption="Component" attribute="1" defaultMemberUniqueName="[Activities2].[Component].[All]" allUniqueName="[Activities2].[Component].[All]" dimensionUniqueName="[Activities2]" displayFolder="" count="0" memberValueDatatype="130" unbalanced="0"/>
    <cacheHierarchy uniqueName="[Activities2].[Description]" caption="Description" attribute="1" defaultMemberUniqueName="[Activities2].[Description].[All]" allUniqueName="[Activities2].[Description].[All]" dimensionUniqueName="[Activities2]" displayFolder="" count="0" memberValueDatatype="130" unbalanced="0"/>
    <cacheHierarchy uniqueName="[Activities2].[Indicator]" caption="Indicator" attribute="1" defaultMemberUniqueName="[Activities2].[Indicator].[All]" allUniqueName="[Activities2].[Indicator].[All]" dimensionUniqueName="[Activities2]" displayFolder="" count="0" memberValueDatatype="130" unbalanced="0"/>
    <cacheHierarchy uniqueName="[Activities2].[Unique code]" caption="Unique code" attribute="1" defaultMemberUniqueName="[Activities2].[Unique code].[All]" allUniqueName="[Activities2].[Unique code].[All]" dimensionUniqueName="[Activities2]" displayFolder="" count="0" memberValueDatatype="130" unbalanced="0"/>
    <cacheHierarchy uniqueName="[Activities2].[Level]" caption="Level" attribute="1" defaultMemberUniqueName="[Activities2].[Level].[All]" allUniqueName="[Activities2].[Level].[All]" dimensionUniqueName="[Activities2]" displayFolder="" count="0" memberValueDatatype="130" unbalanced="0"/>
    <cacheHierarchy uniqueName="[Activities2].[Project]" caption="Project" attribute="1" defaultMemberUniqueName="[Activities2].[Project].[All]" allUniqueName="[Activities2].[Project].[All]" dimensionUniqueName="[Activities2]" displayFolder="" count="0" memberValueDatatype="130" unbalanced="0"/>
    <cacheHierarchy uniqueName="[Activities2].[Sector]" caption="Sector" attribute="1" defaultMemberUniqueName="[Activities2].[Sector].[All]" allUniqueName="[Activities2].[Sector].[All]" dimensionUniqueName="[Activities2]" displayFolder="" count="0" memberValueDatatype="130" unbalanced="0"/>
    <cacheHierarchy uniqueName="[Activities2].[Beneficiaries]" caption="Beneficiaries" attribute="1" defaultMemberUniqueName="[Activities2].[Beneficiaries].[All]" allUniqueName="[Activities2].[Beneficiaries].[All]" dimensionUniqueName="[Activities2]" displayFolder="" count="0" memberValueDatatype="130" unbalanced="0"/>
    <cacheHierarchy uniqueName="[Activities2].[Other beneficiaries]" caption="Other beneficiaries" attribute="1" defaultMemberUniqueName="[Activities2].[Other beneficiaries].[All]" allUniqueName="[Activities2].[Other beneficiaries].[All]" dimensionUniqueName="[Activities2]" displayFolder="" count="0" memberValueDatatype="130" unbalanced="0"/>
    <cacheHierarchy uniqueName="[Activities2].[Target]" caption="Target" attribute="1" defaultMemberUniqueName="[Activities2].[Target].[All]" allUniqueName="[Activities2].[Target].[All]" dimensionUniqueName="[Activities2]" displayFolder="" count="0" memberValueDatatype="130" unbalanced="0"/>
    <cacheHierarchy uniqueName="[Activities2].[Unit]" caption="Unit" attribute="1" defaultMemberUniqueName="[Activities2].[Unit].[All]" allUniqueName="[Activities2].[Unit].[All]" dimensionUniqueName="[Activities2]" displayFolder="" count="0" memberValueDatatype="130" unbalanced="0"/>
    <cacheHierarchy uniqueName="[Activities2].[Implementer]" caption="Implementer" attribute="1" defaultMemberUniqueName="[Activities2].[Implementer].[All]" allUniqueName="[Activities2].[Implementer].[All]" dimensionUniqueName="[Activities2]" displayFolder="" count="0" memberValueDatatype="130" unbalanced="0"/>
    <cacheHierarchy uniqueName="[Activities2].[Agreement]" caption="Agreement" attribute="1" defaultMemberUniqueName="[Activities2].[Agreement].[All]" allUniqueName="[Activities2].[Agreement].[All]" dimensionUniqueName="[Activities2]" displayFolder="" count="0" memberValueDatatype="130" unbalanced="0"/>
    <cacheHierarchy uniqueName="[Activities2].[Agreement filter]" caption="Agreement filter" attribute="1" defaultMemberUniqueName="[Activities2].[Agreement filter].[All]" allUniqueName="[Activities2].[Agreement filter].[All]" dimensionUniqueName="[Activities2]" displayFolder="" count="0" memberValueDatatype="130" unbalanced="0"/>
    <cacheHierarchy uniqueName="[Activities2].[Delivery type]" caption="Delivery type" attribute="1" defaultMemberUniqueName="[Activities2].[Delivery type].[All]" allUniqueName="[Activities2].[Delivery type].[All]" dimensionUniqueName="[Activities2]" displayFolder="" count="0" memberValueDatatype="130" unbalanced="0"/>
    <cacheHierarchy uniqueName="[Activities2].[Delivery description]" caption="Delivery description" attribute="1" defaultMemberUniqueName="[Activities2].[Delivery description].[All]" allUniqueName="[Activities2].[Delivery description].[All]" dimensionUniqueName="[Activities2]" displayFolder="" count="0" memberValueDatatype="130" unbalanced="0"/>
    <cacheHierarchy uniqueName="[Activities2].[Date]" caption="Date" attribute="1" time="1" defaultMemberUniqueName="[Activities2].[Date].[All]" allUniqueName="[Activities2].[Date].[All]" dimensionUniqueName="[Activities2]" displayFolder="" count="0" memberValueDatatype="7" unbalanced="0"/>
    <cacheHierarchy uniqueName="[Activities2].[Acceptance criteria]" caption="Acceptance criteria" attribute="1" defaultMemberUniqueName="[Activities2].[Acceptance criteria].[All]" allUniqueName="[Activities2].[Acceptance criteria].[All]" dimensionUniqueName="[Activities2]" displayFolder="" count="0" memberValueDatatype="130" unbalanced="0"/>
    <cacheHierarchy uniqueName="[ExpenditureReportTable].[Related activity]" caption="Related activity" attribute="1" defaultMemberUniqueName="[ExpenditureReportTable].[Related activity].[All]" allUniqueName="[ExpenditureReportTable].[Related activity].[All]" dimensionUniqueName="[ExpenditureReportTable]" displayFolder="" count="0" memberValueDatatype="130" unbalanced="0"/>
    <cacheHierarchy uniqueName="[ExpenditureReportTable].[Category]" caption="Category" attribute="1" defaultMemberUniqueName="[ExpenditureReportTable].[Category].[All]" allUniqueName="[ExpenditureReportTable].[Category].[All]" dimensionUniqueName="[ExpenditureReportTable]" displayFolder="" count="0" memberValueDatatype="130" unbalanced="0"/>
    <cacheHierarchy uniqueName="[ExpenditureReportTable].[Source]" caption="Source" attribute="1" defaultMemberUniqueName="[ExpenditureReportTable].[Source].[All]" allUniqueName="[ExpenditureReportTable].[Source].[All]" dimensionUniqueName="[ExpenditureReportTable]" displayFolder="" count="0" memberValueDatatype="130" unbalanced="0"/>
    <cacheHierarchy uniqueName="[ExpenditureReportTable].[Total budget]" caption="Total budget" attribute="1" defaultMemberUniqueName="[ExpenditureReportTable].[Total budget].[All]" allUniqueName="[ExpenditureReportTable].[Total budget].[All]" dimensionUniqueName="[ExpenditureReportTable]" displayFolder="" count="0" memberValueDatatype="20" unbalanced="0"/>
    <cacheHierarchy uniqueName="[ExpenditureReportTable].[Year 1 Cost (US$)]" caption="Year 1 Cost (US$)" attribute="1" defaultMemberUniqueName="[ExpenditureReportTable].[Year 1 Cost (US$)].[All]" allUniqueName="[ExpenditureReportTable].[Year 1 Cost (US$)].[All]" dimensionUniqueName="[ExpenditureReportTable]" displayFolder="" count="0" memberValueDatatype="20" unbalanced="0"/>
    <cacheHierarchy uniqueName="[ExpenditureReportTable].[Year 2 Cost (US$)]" caption="Year 2 Cost (US$)" attribute="1" defaultMemberUniqueName="[ExpenditureReportTable].[Year 2 Cost (US$)].[All]" allUniqueName="[ExpenditureReportTable].[Year 2 Cost (US$)].[All]" dimensionUniqueName="[ExpenditureReportTable]" displayFolder="" count="0" memberValueDatatype="20" unbalanced="0"/>
    <cacheHierarchy uniqueName="[ExpenditureReportTable].[Year 3 cost (US$)]" caption="Year 3 cost (US$)" attribute="1" defaultMemberUniqueName="[ExpenditureReportTable].[Year 3 cost (US$)].[All]" allUniqueName="[ExpenditureReportTable].[Year 3 cost (US$)].[All]" dimensionUniqueName="[ExpenditureReportTable]" displayFolder="" count="0" memberValueDatatype="20" unbalanced="0"/>
    <cacheHierarchy uniqueName="[ExpenditureReportTable].[Implementer agreement]" caption="Implementer agreement" attribute="1" defaultMemberUniqueName="[ExpenditureReportTable].[Implementer agreement].[All]" allUniqueName="[ExpenditureReportTable].[Implementer agreement].[All]" dimensionUniqueName="[ExpenditureReportTable]" displayFolder="" count="0" memberValueDatatype="130" unbalanced="0"/>
    <cacheHierarchy uniqueName="[ExpenditureReportTable].[Project]" caption="Project" attribute="1" defaultMemberUniqueName="[ExpenditureReportTable].[Project].[All]" allUniqueName="[ExpenditureReportTable].[Project].[All]" dimensionUniqueName="[ExpenditureReportTable]" displayFolder="" count="0" memberValueDatatype="130" unbalanced="0"/>
    <cacheHierarchy uniqueName="[ExpenditureReportTable].[Unique code]" caption="Unique code" attribute="1" defaultMemberUniqueName="[ExpenditureReportTable].[Unique code].[All]" allUniqueName="[ExpenditureReportTable].[Unique code].[All]" dimensionUniqueName="[ExpenditureReportTable]" displayFolder="" count="0" memberValueDatatype="130" unbalanced="0"/>
    <cacheHierarchy uniqueName="[ExpenditureReportTable].[Expenditure (US$) during 1st period]" caption="Expenditure (US$) during 1st period" attribute="1" defaultMemberUniqueName="[ExpenditureReportTable].[Expenditure (US$) during 1st period].[All]" allUniqueName="[ExpenditureReportTable].[Expenditure (US$) during 1st period].[All]" dimensionUniqueName="[ExpenditureReportTable]" displayFolder="" count="0" memberValueDatatype="20" unbalanced="0"/>
    <cacheHierarchy uniqueName="[ExpenditureReportTable].[Comments on 1st period]" caption="Comments on 1st period" attribute="1" defaultMemberUniqueName="[ExpenditureReportTable].[Comments on 1st period].[All]" allUniqueName="[ExpenditureReportTable].[Comments on 1st period].[All]" dimensionUniqueName="[ExpenditureReportTable]" displayFolder="" count="0" memberValueDatatype="130" unbalanced="0"/>
    <cacheHierarchy uniqueName="[ExpenditureReportTable].[Expenditure (US$) during 2nd period]" caption="Expenditure (US$) during 2nd period" attribute="1" defaultMemberUniqueName="[ExpenditureReportTable].[Expenditure (US$) during 2nd period].[All]" allUniqueName="[ExpenditureReportTable].[Expenditure (US$) during 2nd period].[All]" dimensionUniqueName="[ExpenditureReportTable]" displayFolder="" count="0" memberValueDatatype="20" unbalanced="0"/>
    <cacheHierarchy uniqueName="[ExpenditureReportTable].[Comments on 2nd period]" caption="Comments on 2nd period" attribute="1" defaultMemberUniqueName="[ExpenditureReportTable].[Comments on 2nd period].[All]" allUniqueName="[ExpenditureReportTable].[Comments on 2nd period].[All]" dimensionUniqueName="[ExpenditureReportTable]" displayFolder="" count="0" memberValueDatatype="130" unbalanced="0"/>
    <cacheHierarchy uniqueName="[ExpenditureReportTable].[Expenditure (US$) during 3rd period]" caption="Expenditure (US$) during 3rd period" attribute="1" defaultMemberUniqueName="[ExpenditureReportTable].[Expenditure (US$) during 3rd period].[All]" allUniqueName="[ExpenditureReportTable].[Expenditure (US$) during 3rd period].[All]" dimensionUniqueName="[ExpenditureReportTable]" displayFolder="" count="0" memberValueDatatype="130" unbalanced="0"/>
    <cacheHierarchy uniqueName="[ExpenditureReportTable].[Comments on 3rd period]" caption="Comments on 3rd period" attribute="1" defaultMemberUniqueName="[ExpenditureReportTable].[Comments on 3rd period].[All]" allUniqueName="[ExpenditureReportTable].[Comments on 3rd period].[All]" dimensionUniqueName="[ExpenditureReportTable]" displayFolder="" count="0" memberValueDatatype="130" unbalanced="0"/>
    <cacheHierarchy uniqueName="[ExpenditureReportTable].[Expenditure (US$) during 4th period]" caption="Expenditure (US$) during 4th period" attribute="1" defaultMemberUniqueName="[ExpenditureReportTable].[Expenditure (US$) during 4th period].[All]" allUniqueName="[ExpenditureReportTable].[Expenditure (US$) during 4th period].[All]" dimensionUniqueName="[ExpenditureReportTable]" displayFolder="" count="0" memberValueDatatype="130" unbalanced="0"/>
    <cacheHierarchy uniqueName="[ExpenditureReportTable].[Comments on 4th period]" caption="Comments on 4th period" attribute="1" defaultMemberUniqueName="[ExpenditureReportTable].[Comments on 4th period].[All]" allUniqueName="[ExpenditureReportTable].[Comments on 4th period].[All]" dimensionUniqueName="[ExpenditureReportTable]" displayFolder="" count="0" memberValueDatatype="130" unbalanced="0"/>
    <cacheHierarchy uniqueName="[ExpenditureReportTable].[Expenditure (US$) during 5th period]" caption="Expenditure (US$) during 5th period" attribute="1" defaultMemberUniqueName="[ExpenditureReportTable].[Expenditure (US$) during 5th period].[All]" allUniqueName="[ExpenditureReportTable].[Expenditure (US$) during 5th period].[All]" dimensionUniqueName="[ExpenditureReportTable]" displayFolder="" count="0" memberValueDatatype="130" unbalanced="0"/>
    <cacheHierarchy uniqueName="[ExpenditureReportTable].[Comments on 5th period]" caption="Comments on 5th period" attribute="1" defaultMemberUniqueName="[ExpenditureReportTable].[Comments on 5th period].[All]" allUniqueName="[ExpenditureReportTable].[Comments on 5th period].[All]" dimensionUniqueName="[ExpenditureReportTable]" displayFolder="" count="0" memberValueDatatype="130" unbalanced="0"/>
    <cacheHierarchy uniqueName="[ExpenditureReportTable].[Total Expenditure]" caption="Total Expenditure" attribute="1" defaultMemberUniqueName="[ExpenditureReportTable].[Total Expenditure].[All]" allUniqueName="[ExpenditureReportTable].[Total Expenditure].[All]" dimensionUniqueName="[ExpenditureReportTable]" displayFolder="" count="0" memberValueDatatype="20" unbalanced="0"/>
    <cacheHierarchy uniqueName="[ExpenditureReportTable].[Variance]" caption="Variance" attribute="1" defaultMemberUniqueName="[ExpenditureReportTable].[Variance].[All]" allUniqueName="[ExpenditureReportTable].[Variance].[All]" dimensionUniqueName="[ExpenditureReportTable]" displayFolder="" count="0" memberValueDatatype="20" unbalanced="0"/>
    <cacheHierarchy uniqueName="[ExpenditureReportTable].[Var.%]" caption="Var.%" attribute="1" defaultMemberUniqueName="[ExpenditureReportTable].[Var.%].[All]" allUniqueName="[ExpenditureReportTable].[Var.%].[All]" dimensionUniqueName="[ExpenditureReportTable]" displayFolder="" count="0" memberValueDatatype="5" unbalanced="0"/>
    <cacheHierarchy uniqueName="[Expenditures2].[Component]" caption="Component" attribute="1" defaultMemberUniqueName="[Expenditures2].[Component].[All]" allUniqueName="[Expenditures2].[Component].[All]" dimensionUniqueName="[Expenditures2]" displayFolder="" count="0" memberValueDatatype="130" unbalanced="0"/>
    <cacheHierarchy uniqueName="[Expenditures2].[Indicator]" caption="Indicator" attribute="1" defaultMemberUniqueName="[Expenditures2].[Indicator].[All]" allUniqueName="[Expenditures2].[Indicator].[All]" dimensionUniqueName="[Expenditures2]" displayFolder="" count="0" memberValueDatatype="130" unbalanced="0"/>
    <cacheHierarchy uniqueName="[Expenditures2].[Description]" caption="Description" attribute="1" defaultMemberUniqueName="[Expenditures2].[Description].[All]" allUniqueName="[Expenditures2].[Description].[All]" dimensionUniqueName="[Expenditures2]" displayFolder="" count="0" memberValueDatatype="130" unbalanced="0"/>
    <cacheHierarchy uniqueName="[Expenditures2].[Project]" caption="Project" attribute="1" defaultMemberUniqueName="[Expenditures2].[Project].[All]" allUniqueName="[Expenditures2].[Project].[All]" dimensionUniqueName="[Expenditures2]" displayFolder="" count="0" memberValueDatatype="130" unbalanced="0"/>
    <cacheHierarchy uniqueName="[Expenditures2].[Unique code]" caption="Unique code" attribute="1" defaultMemberUniqueName="[Expenditures2].[Unique code].[All]" allUniqueName="[Expenditures2].[Unique code].[All]" dimensionUniqueName="[Expenditures2]" displayFolder="" count="0" memberValueDatatype="130" unbalanced="0"/>
    <cacheHierarchy uniqueName="[Expenditures2].[Agreement]" caption="Agreement" attribute="1" defaultMemberUniqueName="[Expenditures2].[Agreement].[All]" allUniqueName="[Expenditures2].[Agreement].[All]" dimensionUniqueName="[Expenditures2]" displayFolder="" count="0" memberValueDatatype="130" unbalanced="0"/>
    <cacheHierarchy uniqueName="[Expenditures2].[Sector]" caption="Sector" attribute="1" defaultMemberUniqueName="[Expenditures2].[Sector].[All]" allUniqueName="[Expenditures2].[Sector].[All]" dimensionUniqueName="[Expenditures2]" displayFolder="" count="0" memberValueDatatype="130" unbalanced="0"/>
    <cacheHierarchy uniqueName="[Expenditures2].[Implementer]" caption="Implementer" attribute="1" defaultMemberUniqueName="[Expenditures2].[Implementer].[All]" allUniqueName="[Expenditures2].[Implementer].[All]" dimensionUniqueName="[Expenditures2]" displayFolder="" count="0" memberValueDatatype="130" unbalanced="0"/>
    <cacheHierarchy uniqueName="[Expenditures2].[Level]" caption="Level" attribute="1" defaultMemberUniqueName="[Expenditures2].[Level].[All]" allUniqueName="[Expenditures2].[Level].[All]" dimensionUniqueName="[Expenditures2]" displayFolder="" count="0" memberValueDatatype="130" unbalanced="0"/>
    <cacheHierarchy uniqueName="[Expenditures2].[Agreement filter]" caption="Agreement filter" attribute="1" defaultMemberUniqueName="[Expenditures2].[Agreement filter].[All]" allUniqueName="[Expenditures2].[Agreement filter].[All]" dimensionUniqueName="[Expenditures2]" displayFolder="" count="0" memberValueDatatype="130" unbalanced="0"/>
    <cacheHierarchy uniqueName="[Expenditures2].[Budget SOURCE OF FUNDING]" caption="Budget SOURCE OF FUNDING" attribute="1" defaultMemberUniqueName="[Expenditures2].[Budget SOURCE OF FUNDING].[All]" allUniqueName="[Expenditures2].[Budget SOURCE OF FUNDING].[All]" dimensionUniqueName="[Expenditures2]" displayFolder="" count="0" memberValueDatatype="130" unbalanced="0"/>
    <cacheHierarchy uniqueName="[Expenditures2].[Budget QUANTITY]" caption="Budget QUANTITY" attribute="1" defaultMemberUniqueName="[Expenditures2].[Budget QUANTITY].[All]" allUniqueName="[Expenditures2].[Budget QUANTITY].[All]" dimensionUniqueName="[Expenditures2]" displayFolder="" count="0" memberValueDatatype="5" unbalanced="0"/>
    <cacheHierarchy uniqueName="[Expenditures2].[Budget UNIT]" caption="Budget UNIT" attribute="1" defaultMemberUniqueName="[Expenditures2].[Budget UNIT].[All]" allUniqueName="[Expenditures2].[Budget UNIT].[All]" dimensionUniqueName="[Expenditures2]" displayFolder="" count="0" memberValueDatatype="130" unbalanced="0"/>
    <cacheHierarchy uniqueName="[Expenditures2].[Budget UNIT COST ($US)]" caption="Budget UNIT COST ($US)" attribute="1" defaultMemberUniqueName="[Expenditures2].[Budget UNIT COST ($US)].[All]" allUniqueName="[Expenditures2].[Budget UNIT COST ($US)].[All]" dimensionUniqueName="[Expenditures2]" displayFolder="" count="0" memberValueDatatype="5" unbalanced="0"/>
    <cacheHierarchy uniqueName="[Expenditures2].[TOTAL COST]" caption="TOTAL COST" attribute="1" defaultMemberUniqueName="[Expenditures2].[TOTAL COST].[All]" allUniqueName="[Expenditures2].[TOTAL COST].[All]" dimensionUniqueName="[Expenditures2]" displayFolder="" count="0" memberValueDatatype="5" unbalanced="0"/>
    <cacheHierarchy uniqueName="[Expenditures2].[YEAR 1 COST ($US)]" caption="YEAR 1 COST ($US)" attribute="1" defaultMemberUniqueName="[Expenditures2].[YEAR 1 COST ($US)].[All]" allUniqueName="[Expenditures2].[YEAR 1 COST ($US)].[All]" dimensionUniqueName="[Expenditures2]" displayFolder="" count="0" memberValueDatatype="5" unbalanced="0"/>
    <cacheHierarchy uniqueName="[Expenditures2].[YEAR 2 COST ($US)]" caption="YEAR 2 COST ($US)" attribute="1" defaultMemberUniqueName="[Expenditures2].[YEAR 2 COST ($US)].[All]" allUniqueName="[Expenditures2].[YEAR 2 COST ($US)].[All]" dimensionUniqueName="[Expenditures2]" displayFolder="" count="0" memberValueDatatype="5" unbalanced="0"/>
    <cacheHierarchy uniqueName="[Expenditures2].[ADD UP TO TOTAL?]" caption="ADD UP TO TOTAL?" attribute="1" defaultMemberUniqueName="[Expenditures2].[ADD UP TO TOTAL?].[All]" allUniqueName="[Expenditures2].[ADD UP TO TOTAL?].[All]" dimensionUniqueName="[Expenditures2]" displayFolder="" count="0" memberValueDatatype="130" unbalanced="0"/>
    <cacheHierarchy uniqueName="[Expenditures2].[YEAR 3 COST ($US)]" caption="YEAR 3 COST ($US)" attribute="1" defaultMemberUniqueName="[Expenditures2].[YEAR 3 COST ($US)].[All]" allUniqueName="[Expenditures2].[YEAR 3 COST ($US)].[All]" dimensionUniqueName="[Expenditures2]" displayFolder="" count="0" memberValueDatatype="5" unbalanced="0"/>
    <cacheHierarchy uniqueName="[Expenditures2].[Expenditure related activity]" caption="Expenditure related activity" attribute="1" defaultMemberUniqueName="[Expenditures2].[Expenditure related activity].[All]" allUniqueName="[Expenditures2].[Expenditure related activity].[All]" dimensionUniqueName="[Expenditures2]" displayFolder="" count="0" memberValueDatatype="130" unbalanced="0"/>
    <cacheHierarchy uniqueName="[Implementers].[Implementer + agreement]" caption="Implementer + agreement" attribute="1" defaultMemberUniqueName="[Implementers].[Implementer + agreement].[All]" allUniqueName="[Implementers].[Implementer + agreement].[All]" dimensionUniqueName="[Implementers]" displayFolder="" count="0" memberValueDatatype="130" unbalanced="0"/>
    <cacheHierarchy uniqueName="[Implementers].[Implementer]" caption="Implementer" attribute="1" defaultMemberUniqueName="[Implementers].[Implementer].[All]" allUniqueName="[Implementers].[Implementer].[All]" dimensionUniqueName="[Implementers]" displayFolder="" count="0" memberValueDatatype="130" unbalanced="0"/>
    <cacheHierarchy uniqueName="[Implementers].[Agreement number]" caption="Agreement number" attribute="1" defaultMemberUniqueName="[Implementers].[Agreement number].[All]" allUniqueName="[Implementers].[Agreement number].[All]" dimensionUniqueName="[Implementers]" displayFolder="" count="0" memberValueDatatype="130" unbalanced="0"/>
    <cacheHierarchy uniqueName="[IPimport].[RELATED ACTIVITY]" caption="RELATED ACTIVITY" attribute="1" defaultMemberUniqueName="[IPimport].[RELATED ACTIVITY].[All]" allUniqueName="[IPimport].[RELATED ACTIVITY].[All]" dimensionUniqueName="[IPimport]" displayFolder="" count="0" memberValueDatatype="130" unbalanced="0"/>
    <cacheHierarchy uniqueName="[IPimport].[EXPENDITURE CATEGORY]" caption="EXPENDITURE CATEGORY" attribute="1" defaultMemberUniqueName="[IPimport].[EXPENDITURE CATEGORY].[All]" allUniqueName="[IPimport].[EXPENDITURE CATEGORY].[All]" dimensionUniqueName="[IPimport]" displayFolder="" count="0" memberValueDatatype="130" unbalanced="0"/>
    <cacheHierarchy uniqueName="[IPimport].[EXPENDITURE #]" caption="EXPENDITURE #" attribute="1" defaultMemberUniqueName="[IPimport].[EXPENDITURE #].[All]" allUniqueName="[IPimport].[EXPENDITURE #].[All]" dimensionUniqueName="[IPimport]" displayFolder="" count="0" memberValueDatatype="130" unbalanced="0"/>
    <cacheHierarchy uniqueName="[IPimport].[DESCRIPTION OF EXPENDITURE]" caption="DESCRIPTION OF EXPENDITURE" attribute="1" defaultMemberUniqueName="[IPimport].[DESCRIPTION OF EXPENDITURE].[All]" allUniqueName="[IPimport].[DESCRIPTION OF EXPENDITURE].[All]" dimensionUniqueName="[IPimport]" displayFolder="" count="0" memberValueDatatype="130" unbalanced="0"/>
    <cacheHierarchy uniqueName="[IPimport].[IMPLEMENTER]" caption="IMPLEMENTER" attribute="1" defaultMemberUniqueName="[IPimport].[IMPLEMENTER].[All]" allUniqueName="[IPimport].[IMPLEMENTER].[All]" dimensionUniqueName="[IPimport]" displayFolder="" count="0" memberValueDatatype="130" unbalanced="0"/>
    <cacheHierarchy uniqueName="[IPimport].[NOTES]" caption="NOTES" attribute="1" defaultMemberUniqueName="[IPimport].[NOTES].[All]" allUniqueName="[IPimport].[NOTES].[All]" dimensionUniqueName="[IPimport]" displayFolder="" count="0" memberValueDatatype="130" unbalanced="0"/>
    <cacheHierarchy uniqueName="[IPimport].[SOURCE OF FUNDING]" caption="SOURCE OF FUNDING" attribute="1" defaultMemberUniqueName="[IPimport].[SOURCE OF FUNDING].[All]" allUniqueName="[IPimport].[SOURCE OF FUNDING].[All]" dimensionUniqueName="[IPimport]" displayFolder="" count="0" memberValueDatatype="130" unbalanced="0"/>
    <cacheHierarchy uniqueName="[IPimport].[QUANTITY]" caption="QUANTITY" attribute="1" defaultMemberUniqueName="[IPimport].[QUANTITY].[All]" allUniqueName="[IPimport].[QUANTITY].[All]" dimensionUniqueName="[IPimport]" displayFolder="" count="0" memberValueDatatype="130" unbalanced="0"/>
    <cacheHierarchy uniqueName="[IPimport].[UNIT]" caption="UNIT" attribute="1" defaultMemberUniqueName="[IPimport].[UNIT].[All]" allUniqueName="[IPimport].[UNIT].[All]" dimensionUniqueName="[IPimport]" displayFolder="" count="0" memberValueDatatype="130" unbalanced="0"/>
    <cacheHierarchy uniqueName="[IPimport].[UNIT COST ($US)]" caption="UNIT COST ($US)" attribute="1" defaultMemberUniqueName="[IPimport].[UNIT COST ($US)].[All]" allUniqueName="[IPimport].[UNIT COST ($US)].[All]" dimensionUniqueName="[IPimport]" displayFolder="" count="0" memberValueDatatype="130" unbalanced="0"/>
    <cacheHierarchy uniqueName="[IPimport].[TOTAL COST]" caption="TOTAL COST" attribute="1" defaultMemberUniqueName="[IPimport].[TOTAL COST].[All]" allUniqueName="[IPimport].[TOTAL COST].[All]" dimensionUniqueName="[IPimport]" displayFolder="" count="0" memberValueDatatype="130" unbalanced="0"/>
    <cacheHierarchy uniqueName="[IPimport].[YEAR 1 COST ($US)]" caption="YEAR 1 COST ($US)" attribute="1" defaultMemberUniqueName="[IPimport].[YEAR 1 COST ($US)].[All]" allUniqueName="[IPimport].[YEAR 1 COST ($US)].[All]" dimensionUniqueName="[IPimport]" displayFolder="" count="0" memberValueDatatype="130" unbalanced="0"/>
    <cacheHierarchy uniqueName="[IPimport].[YEAR 2 COST ($US)]" caption="YEAR 2 COST ($US)" attribute="1" defaultMemberUniqueName="[IPimport].[YEAR 2 COST ($US)].[All]" allUniqueName="[IPimport].[YEAR 2 COST ($US)].[All]" dimensionUniqueName="[IPimport]" displayFolder="" count="0" memberValueDatatype="130" unbalanced="0"/>
    <cacheHierarchy uniqueName="[IPimport].[YEAR 3 COST ($US)]" caption="YEAR 3 COST ($US)" attribute="1" defaultMemberUniqueName="[IPimport].[YEAR 3 COST ($US)].[All]" allUniqueName="[IPimport].[YEAR 3 COST ($US)].[All]" dimensionUniqueName="[IPimport]" displayFolder="" count="0" memberValueDatatype="130" unbalanced="0"/>
    <cacheHierarchy uniqueName="[IPimport].[ADD UP TO TOTAL?]" caption="ADD UP TO TOTAL?" attribute="1" defaultMemberUniqueName="[IPimport].[ADD UP TO TOTAL?].[All]" allUniqueName="[IPimport].[ADD UP TO TOTAL?].[All]" dimensionUniqueName="[IPimport]" displayFolder="" count="0" memberValueDatatype="130" unbalanced="0"/>
    <cacheHierarchy uniqueName="[IPimport].[Activity code]" caption="Activity code" attribute="1" defaultMemberUniqueName="[IPimport].[Activity code].[All]" allUniqueName="[IPimport].[Activity code].[All]" dimensionUniqueName="[IPimport]" displayFolder="" count="0" memberValueDatatype="130" unbalanced="0"/>
    <cacheHierarchy uniqueName="[IPimport].[Expenditure for summary]" caption="Expenditure for summary" attribute="1" defaultMemberUniqueName="[IPimport].[Expenditure for summary].[All]" allUniqueName="[IPimport].[Expenditure for summary].[All]" dimensionUniqueName="[IPimport]" displayFolder="" count="0" memberValueDatatype="130" unbalanced="0"/>
    <cacheHierarchy uniqueName="[IPimport].[Related activity for summary]" caption="Related activity for summary" attribute="1" defaultMemberUniqueName="[IPimport].[Related activity for summary].[All]" allUniqueName="[IPimport].[Related activity for summary].[All]" dimensionUniqueName="[IPimport]" displayFolder="" count="0" memberValueDatatype="130" unbalanced="0"/>
    <cacheHierarchy uniqueName="[IPimport].[Implementer agreement]" caption="Implementer agreement" attribute="1" defaultMemberUniqueName="[IPimport].[Implementer agreement].[All]" allUniqueName="[IPimport].[Implementer agreement].[All]" dimensionUniqueName="[IPimport]" displayFolder="" count="0" memberValueDatatype="130" unbalanced="0"/>
    <cacheHierarchy uniqueName="[IPimport].[Unique code]" caption="Unique code" attribute="1" defaultMemberUniqueName="[IPimport].[Unique code].[All]" allUniqueName="[IPimport].[Unique code].[All]" dimensionUniqueName="[IPimport]" displayFolder="" count="0" memberValueDatatype="130" unbalanced="0"/>
    <cacheHierarchy uniqueName="[IPimport].[Expenditure/Code]" caption="Expenditure/Code" attribute="1" defaultMemberUniqueName="[IPimport].[Expenditure/Code].[All]" allUniqueName="[IPimport].[Expenditure/Code].[All]" dimensionUniqueName="[IPimport]" displayFolder="" count="0" memberValueDatatype="130" unbalanced="0"/>
    <cacheHierarchy uniqueName="[IPimport].[Expenditure/Level above]" caption="Expenditure/Level above" attribute="1" defaultMemberUniqueName="[IPimport].[Expenditure/Level above].[All]" allUniqueName="[IPimport].[Expenditure/Level above].[All]" dimensionUniqueName="[IPimport]" displayFolder="" count="0" memberValueDatatype="130" unbalanced="0"/>
    <cacheHierarchy uniqueName="[IPimport].[Expenditure/Level]" caption="Expenditure/Level" attribute="1" defaultMemberUniqueName="[IPimport].[Expenditure/Level].[All]" allUniqueName="[IPimport].[Expenditure/Level].[All]" dimensionUniqueName="[IPimport]" displayFolder="" count="0" memberValueDatatype="130" unbalanced="0"/>
    <cacheHierarchy uniqueName="[IPimport].[Project]" caption="Project" attribute="1" defaultMemberUniqueName="[IPimport].[Project].[All]" allUniqueName="[IPimport].[Project].[All]" dimensionUniqueName="[IPimport]" displayFolder="" count="0" memberValueDatatype="130" unbalanced="0"/>
    <cacheHierarchy uniqueName="[IPimport].[Activities.RELATED OUTPUT]" caption="Activities.RELATED OUTPUT" attribute="1" defaultMemberUniqueName="[IPimport].[Activities.RELATED OUTPUT].[All]" allUniqueName="[IPimport].[Activities.RELATED OUTPUT].[All]" dimensionUniqueName="[IPimport]" displayFolder="" count="0" memberValueDatatype="130" unbalanced="0"/>
    <cacheHierarchy uniqueName="[IPimport].[Activities.ACTIVITY #]" caption="Activities.ACTIVITY #" attribute="1" defaultMemberUniqueName="[IPimport].[Activities.ACTIVITY #].[All]" allUniqueName="[IPimport].[Activities.ACTIVITY #].[All]" dimensionUniqueName="[IPimport]" displayFolder="" count="0" memberValueDatatype="130" unbalanced="0"/>
    <cacheHierarchy uniqueName="[IPimport].[Activities.ACTIVITY NAME]" caption="Activities.ACTIVITY NAME" attribute="1" defaultMemberUniqueName="[IPimport].[Activities.ACTIVITY NAME].[All]" allUniqueName="[IPimport].[Activities.ACTIVITY NAME].[All]" dimensionUniqueName="[IPimport]" displayFolder="" count="0" memberValueDatatype="130" unbalanced="0"/>
    <cacheHierarchy uniqueName="[IPimport].[Activities.ACTIVITY DESCRIPTION]" caption="Activities.ACTIVITY DESCRIPTION" attribute="1" defaultMemberUniqueName="[IPimport].[Activities.ACTIVITY DESCRIPTION].[All]" allUniqueName="[IPimport].[Activities.ACTIVITY DESCRIPTION].[All]" dimensionUniqueName="[IPimport]" displayFolder="" count="0" memberValueDatatype="130" unbalanced="0"/>
    <cacheHierarchy uniqueName="[IPimport].[Activities.ACTIVITY CATEGORY]" caption="Activities.ACTIVITY CATEGORY" attribute="1" defaultMemberUniqueName="[IPimport].[Activities.ACTIVITY CATEGORY].[All]" allUniqueName="[IPimport].[Activities.ACTIVITY CATEGORY].[All]" dimensionUniqueName="[IPimport]" displayFolder="" count="0" memberValueDatatype="130" unbalanced="0"/>
    <cacheHierarchy uniqueName="[IPimport].[Activities.AMOUNT]" caption="Activities.AMOUNT" attribute="1" defaultMemberUniqueName="[IPimport].[Activities.AMOUNT].[All]" allUniqueName="[IPimport].[Activities.AMOUNT].[All]" dimensionUniqueName="[IPimport]" displayFolder="" count="0" memberValueDatatype="130" unbalanced="0"/>
    <cacheHierarchy uniqueName="[IPimport].[Activities.UNIT]" caption="Activities.UNIT" attribute="1" defaultMemberUniqueName="[IPimport].[Activities.UNIT].[All]" allUniqueName="[IPimport].[Activities.UNIT].[All]" dimensionUniqueName="[IPimport]" displayFolder="" count="0" memberValueDatatype="130" unbalanced="0"/>
    <cacheHierarchy uniqueName="[IPimport].[Activities.IMPLEMENTER]" caption="Activities.IMPLEMENTER" attribute="1" defaultMemberUniqueName="[IPimport].[Activities.IMPLEMENTER].[All]" allUniqueName="[IPimport].[Activities.IMPLEMENTER].[All]" dimensionUniqueName="[IPimport]" displayFolder="" count="0" memberValueDatatype="130" unbalanced="0"/>
    <cacheHierarchy uniqueName="[IPimport].[Activities.LOCATION]" caption="Activities.LOCATION" attribute="1" defaultMemberUniqueName="[IPimport].[Activities.LOCATION].[All]" allUniqueName="[IPimport].[Activities.LOCATION].[All]" dimensionUniqueName="[IPimport]" displayFolder="" count="0" memberValueDatatype="130" unbalanced="0"/>
    <cacheHierarchy uniqueName="[IPimport].[Activities.BENEFICIARY COUNTRIES]" caption="Activities.BENEFICIARY COUNTRIES" attribute="1" defaultMemberUniqueName="[IPimport].[Activities.BENEFICIARY COUNTRIES].[All]" allUniqueName="[IPimport].[Activities.BENEFICIARY COUNTRIES].[All]" dimensionUniqueName="[IPimport]" displayFolder="" count="0" memberValueDatatype="130" unbalanced="0"/>
    <cacheHierarchy uniqueName="[IPimport].[Activities.OTHER BENEFICIARIES]" caption="Activities.OTHER BENEFICIARIES" attribute="1" defaultMemberUniqueName="[IPimport].[Activities.OTHER BENEFICIARIES].[All]" allUniqueName="[IPimport].[Activities.OTHER BENEFICIARIES].[All]" dimensionUniqueName="[IPimport]" displayFolder="" count="0" memberValueDatatype="130" unbalanced="0"/>
    <cacheHierarchy uniqueName="[IPimport].[Activities.ACTIVITY START DATE]" caption="Activities.ACTIVITY START DATE" attribute="1" defaultMemberUniqueName="[IPimport].[Activities.ACTIVITY START DATE].[All]" allUniqueName="[IPimport].[Activities.ACTIVITY START DATE].[All]" dimensionUniqueName="[IPimport]" displayFolder="" count="0" memberValueDatatype="130" unbalanced="0"/>
    <cacheHierarchy uniqueName="[IPimport].[Activities.DELIVERY DATE]" caption="Activities.DELIVERY DATE" attribute="1" defaultMemberUniqueName="[IPimport].[Activities.DELIVERY DATE].[All]" allUniqueName="[IPimport].[Activities.DELIVERY DATE].[All]" dimensionUniqueName="[IPimport]" displayFolder="" count="0" memberValueDatatype="130" unbalanced="0"/>
    <cacheHierarchy uniqueName="[IPimport].[Activities.PROOF OF DELIVERY TYPE]" caption="Activities.PROOF OF DELIVERY TYPE" attribute="1" defaultMemberUniqueName="[IPimport].[Activities.PROOF OF DELIVERY TYPE].[All]" allUniqueName="[IPimport].[Activities.PROOF OF DELIVERY TYPE].[All]" dimensionUniqueName="[IPimport]" displayFolder="" count="0" memberValueDatatype="130" unbalanced="0"/>
    <cacheHierarchy uniqueName="[IPimport].[Delivery description]" caption="Delivery description" attribute="1" defaultMemberUniqueName="[IPimport].[Delivery description].[All]" allUniqueName="[IPimport].[Delivery description].[All]" dimensionUniqueName="[IPimport]" displayFolder="" count="0" memberValueDatatype="130" unbalanced="0"/>
    <cacheHierarchy uniqueName="[IPimport].[Activities.ACTIVITY END DATE]" caption="Activities.ACTIVITY END DATE" attribute="1" defaultMemberUniqueName="[IPimport].[Activities.ACTIVITY END DATE].[All]" allUniqueName="[IPimport].[Activities.ACTIVITY END DATE].[All]" dimensionUniqueName="[IPimport]" displayFolder="" count="0" memberValueDatatype="130" unbalanced="0"/>
    <cacheHierarchy uniqueName="[IPimport].[Activities.CCAC ACCEPTANCE CRITERIA]" caption="Activities.CCAC ACCEPTANCE CRITERIA" attribute="1" defaultMemberUniqueName="[IPimport].[Activities.CCAC ACCEPTANCE CRITERIA].[All]" allUniqueName="[IPimport].[Activities.CCAC ACCEPTANCE CRITERIA].[All]" dimensionUniqueName="[IPimport]" displayFolder="" count="0" memberValueDatatype="130" unbalanced="0"/>
    <cacheHierarchy uniqueName="[IPimport].[Activities.Output # for formula]" caption="Activities.Output # for formula" attribute="1" defaultMemberUniqueName="[IPimport].[Activities.Output # for formula].[All]" allUniqueName="[IPimport].[Activities.Output # for formula].[All]" dimensionUniqueName="[IPimport]" displayFolder="" count="0" memberValueDatatype="130" unbalanced="0"/>
    <cacheHierarchy uniqueName="[IPimport].[Activities.Activity for summary]" caption="Activities.Activity for summary" attribute="1" defaultMemberUniqueName="[IPimport].[Activities.Activity for summary].[All]" allUniqueName="[IPimport].[Activities.Activity for summary].[All]" dimensionUniqueName="[IPimport]" displayFolder="" count="0" memberValueDatatype="130" unbalanced="0"/>
    <cacheHierarchy uniqueName="[IPimport].[Activities.Related output for summary]" caption="Activities.Related output for summary" attribute="1" defaultMemberUniqueName="[IPimport].[Activities.Related output for summary].[All]" allUniqueName="[IPimport].[Activities.Related output for summary].[All]" dimensionUniqueName="[IPimport]" displayFolder="" count="0" memberValueDatatype="130" unbalanced="0"/>
    <cacheHierarchy uniqueName="[IPimport].[Activities.Activity name for list]" caption="Activities.Activity name for list" attribute="1" defaultMemberUniqueName="[IPimport].[Activities.Activity name for list].[All]" allUniqueName="[IPimport].[Activities.Activity name for list].[All]" dimensionUniqueName="[IPimport]" displayFolder="" count="0" memberValueDatatype="130" unbalanced="0"/>
    <cacheHierarchy uniqueName="[IPimport].[Activities.Activity/Unique code]" caption="Activities.Activity/Unique code" attribute="1" defaultMemberUniqueName="[IPimport].[Activities.Activity/Unique code].[All]" allUniqueName="[IPimport].[Activities.Activity/Unique code].[All]" dimensionUniqueName="[IPimport]" displayFolder="" count="0" memberValueDatatype="130" unbalanced="0"/>
    <cacheHierarchy uniqueName="[IPimport].[Activities.Activity/Code/Name]" caption="Activities.Activity/Code/Name" attribute="1" defaultMemberUniqueName="[IPimport].[Activities.Activity/Code/Name].[All]" allUniqueName="[IPimport].[Activities.Activity/Code/Name].[All]" dimensionUniqueName="[IPimport]" displayFolder="" count="0" memberValueDatatype="130" unbalanced="0"/>
    <cacheHierarchy uniqueName="[IPimport].[Activities.Activity/Level above]" caption="Activities.Activity/Level above" attribute="1" defaultMemberUniqueName="[IPimport].[Activities.Activity/Level above].[All]" allUniqueName="[IPimport].[Activities.Activity/Level above].[All]" dimensionUniqueName="[IPimport]" displayFolder="" count="0" memberValueDatatype="130" unbalanced="0"/>
    <cacheHierarchy uniqueName="[IPimport].[Activities.Activity/Level]" caption="Activities.Activity/Level" attribute="1" defaultMemberUniqueName="[IPimport].[Activities.Activity/Level].[All]" allUniqueName="[IPimport].[Activities.Activity/Level].[All]" dimensionUniqueName="[IPimport]" displayFolder="" count="0" memberValueDatatype="130" unbalanced="0"/>
    <cacheHierarchy uniqueName="[IPimport].[Activities.Activity/Project]" caption="Activities.Activity/Project" attribute="1" defaultMemberUniqueName="[IPimport].[Activities.Activity/Project].[All]" allUniqueName="[IPimport].[Activities.Activity/Project].[All]" dimensionUniqueName="[IPimport]" displayFolder="" count="0" memberValueDatatype="130" unbalanced="0"/>
    <cacheHierarchy uniqueName="[IPimport].[Outputs.OUTPUT #]" caption="Outputs.OUTPUT #" attribute="1" defaultMemberUniqueName="[IPimport].[Outputs.OUTPUT #].[All]" allUniqueName="[IPimport].[Outputs.OUTPUT #].[All]" dimensionUniqueName="[IPimport]" displayFolder="" count="0" memberValueDatatype="130" unbalanced="0"/>
    <cacheHierarchy uniqueName="[IPimport].[Outputs.OUTPUT NAME]" caption="Outputs.OUTPUT NAME" attribute="1" defaultMemberUniqueName="[IPimport].[Outputs.OUTPUT NAME].[All]" allUniqueName="[IPimport].[Outputs.OUTPUT NAME].[All]" dimensionUniqueName="[IPimport]" displayFolder="" count="0" memberValueDatatype="130" unbalanced="0"/>
    <cacheHierarchy uniqueName="[IPimport].[Outputs.DESCRIPTION]" caption="Outputs.DESCRIPTION" attribute="1" defaultMemberUniqueName="[IPimport].[Outputs.DESCRIPTION].[All]" allUniqueName="[IPimport].[Outputs.DESCRIPTION].[All]" dimensionUniqueName="[IPimport]" displayFolder="" count="0" memberValueDatatype="130" unbalanced="0"/>
    <cacheHierarchy uniqueName="[IPimport].[Outputs.RELATED OUTCOME]" caption="Outputs.RELATED OUTCOME" attribute="1" defaultMemberUniqueName="[IPimport].[Outputs.RELATED OUTCOME].[All]" allUniqueName="[IPimport].[Outputs.RELATED OUTCOME].[All]" dimensionUniqueName="[IPimport]" displayFolder="" count="0" memberValueDatatype="130" unbalanced="0"/>
    <cacheHierarchy uniqueName="[IPimport].[Outputs.INDICATOR]" caption="Outputs.INDICATOR" attribute="1" defaultMemberUniqueName="[IPimport].[Outputs.INDICATOR].[All]" allUniqueName="[IPimport].[Outputs.INDICATOR].[All]" dimensionUniqueName="[IPimport]" displayFolder="" count="0" memberValueDatatype="130" unbalanced="0"/>
    <cacheHierarchy uniqueName="[IPimport].[Outputs.AMOUNT]" caption="Outputs.AMOUNT" attribute="1" defaultMemberUniqueName="[IPimport].[Outputs.AMOUNT].[All]" allUniqueName="[IPimport].[Outputs.AMOUNT].[All]" dimensionUniqueName="[IPimport]" displayFolder="" count="0" memberValueDatatype="130" unbalanced="0"/>
    <cacheHierarchy uniqueName="[IPimport].[Outputs.UNIT]" caption="Outputs.UNIT" attribute="1" defaultMemberUniqueName="[IPimport].[Outputs.UNIT].[All]" allUniqueName="[IPimport].[Outputs.UNIT].[All]" dimensionUniqueName="[IPimport]" displayFolder="" count="0" memberValueDatatype="130" unbalanced="0"/>
    <cacheHierarchy uniqueName="[IPimport].[Outputs.IMPLEMENTER]" caption="Outputs.IMPLEMENTER" attribute="1" defaultMemberUniqueName="[IPimport].[Outputs.IMPLEMENTER].[All]" allUniqueName="[IPimport].[Outputs.IMPLEMENTER].[All]" dimensionUniqueName="[IPimport]" displayFolder="" count="0" memberValueDatatype="130" unbalanced="0"/>
    <cacheHierarchy uniqueName="[IPimport].[Outputs.USERS/BENEFICIARIES]" caption="Outputs.USERS/BENEFICIARIES" attribute="1" defaultMemberUniqueName="[IPimport].[Outputs.USERS/BENEFICIARIES].[All]" allUniqueName="[IPimport].[Outputs.USERS/BENEFICIARIES].[All]" dimensionUniqueName="[IPimport]" displayFolder="" count="0" memberValueDatatype="130" unbalanced="0"/>
    <cacheHierarchy uniqueName="[IPimport].[Outputs.OTHER BENEFICIARIES]" caption="Outputs.OTHER BENEFICIARIES" attribute="1" defaultMemberUniqueName="[IPimport].[Outputs.OTHER BENEFICIARIES].[All]" allUniqueName="[IPimport].[Outputs.OTHER BENEFICIARIES].[All]" dimensionUniqueName="[IPimport]" displayFolder="" count="0" memberValueDatatype="130" unbalanced="0"/>
    <cacheHierarchy uniqueName="[IPimport].[Outputs.INTENDED USE]" caption="Outputs.INTENDED USE" attribute="1" defaultMemberUniqueName="[IPimport].[Outputs.INTENDED USE].[All]" allUniqueName="[IPimport].[Outputs.INTENDED USE].[All]" dimensionUniqueName="[IPimport]" displayFolder="" count="0" memberValueDatatype="130" unbalanced="0"/>
    <cacheHierarchy uniqueName="[IPimport].[Outputs.PROOF OF DELIVERY TYPE]" caption="Outputs.PROOF OF DELIVERY TYPE" attribute="1" defaultMemberUniqueName="[IPimport].[Outputs.PROOF OF DELIVERY TYPE].[All]" allUniqueName="[IPimport].[Outputs.PROOF OF DELIVERY TYPE].[All]" dimensionUniqueName="[IPimport]" displayFolder="" count="0" memberValueDatatype="130" unbalanced="0"/>
    <cacheHierarchy uniqueName="[IPimport].[Outputs.DELIVERY DESCRIPTION]" caption="Outputs.DELIVERY DESCRIPTION" attribute="1" defaultMemberUniqueName="[IPimport].[Outputs.DELIVERY DESCRIPTION].[All]" allUniqueName="[IPimport].[Outputs.DELIVERY DESCRIPTION].[All]" dimensionUniqueName="[IPimport]" displayFolder="" count="0" memberValueDatatype="130" unbalanced="0"/>
    <cacheHierarchy uniqueName="[IPimport].[Outputs.DELIVERY DATE]" caption="Outputs.DELIVERY DATE" attribute="1" defaultMemberUniqueName="[IPimport].[Outputs.DELIVERY DATE].[All]" allUniqueName="[IPimport].[Outputs.DELIVERY DATE].[All]" dimensionUniqueName="[IPimport]" displayFolder="" count="0" memberValueDatatype="130" unbalanced="0"/>
    <cacheHierarchy uniqueName="[IPimport].[Outputs.CCAC ACCEPTANCE CRITERIA]" caption="Outputs.CCAC ACCEPTANCE CRITERIA" attribute="1" defaultMemberUniqueName="[IPimport].[Outputs.CCAC ACCEPTANCE CRITERIA].[All]" allUniqueName="[IPimport].[Outputs.CCAC ACCEPTANCE CRITERIA].[All]" dimensionUniqueName="[IPimport]" displayFolder="" count="0" memberValueDatatype="130" unbalanced="0"/>
    <cacheHierarchy uniqueName="[IPimport].[Outputs.Output for dropdown]" caption="Outputs.Output for dropdown" attribute="1" defaultMemberUniqueName="[IPimport].[Outputs.Output for dropdown].[All]" allUniqueName="[IPimport].[Outputs.Output for dropdown].[All]" dimensionUniqueName="[IPimport]" displayFolder="" count="0" memberValueDatatype="130" unbalanced="0"/>
    <cacheHierarchy uniqueName="[IPimport].[Outputs.Output for summary]" caption="Outputs.Output for summary" attribute="1" defaultMemberUniqueName="[IPimport].[Outputs.Output for summary].[All]" allUniqueName="[IPimport].[Outputs.Output for summary].[All]" dimensionUniqueName="[IPimport]" displayFolder="" count="0" memberValueDatatype="130" unbalanced="0"/>
    <cacheHierarchy uniqueName="[IPimport].[Outputs.Related outcome for summary]" caption="Outputs.Related outcome for summary" attribute="1" defaultMemberUniqueName="[IPimport].[Outputs.Related outcome for summary].[All]" allUniqueName="[IPimport].[Outputs.Related outcome for summary].[All]" dimensionUniqueName="[IPimport]" displayFolder="" count="0" memberValueDatatype="130" unbalanced="0"/>
    <cacheHierarchy uniqueName="[IPimport].[Outputs.Output/Unique code]" caption="Outputs.Output/Unique code" attribute="1" defaultMemberUniqueName="[IPimport].[Outputs.Output/Unique code].[All]" allUniqueName="[IPimport].[Outputs.Output/Unique code].[All]" dimensionUniqueName="[IPimport]" displayFolder="" count="0" memberValueDatatype="130" unbalanced="0"/>
    <cacheHierarchy uniqueName="[IPimport].[Outputs.Output/Code/Name]" caption="Outputs.Output/Code/Name" attribute="1" defaultMemberUniqueName="[IPimport].[Outputs.Output/Code/Name].[All]" allUniqueName="[IPimport].[Outputs.Output/Code/Name].[All]" dimensionUniqueName="[IPimport]" displayFolder="" count="0" memberValueDatatype="130" unbalanced="0"/>
    <cacheHierarchy uniqueName="[IPimport].[Outputs.Output/Level]" caption="Outputs.Output/Level" attribute="1" defaultMemberUniqueName="[IPimport].[Outputs.Output/Level].[All]" allUniqueName="[IPimport].[Outputs.Output/Level].[All]" dimensionUniqueName="[IPimport]" displayFolder="" count="0" memberValueDatatype="130" unbalanced="0"/>
    <cacheHierarchy uniqueName="[IPimport].[Outputs.Output/Level above]" caption="Outputs.Output/Level above" attribute="1" defaultMemberUniqueName="[IPimport].[Outputs.Output/Level above].[All]" allUniqueName="[IPimport].[Outputs.Output/Level above].[All]" dimensionUniqueName="[IPimport]" displayFolder="" count="0" memberValueDatatype="130" unbalanced="0"/>
    <cacheHierarchy uniqueName="[IPimport].[Outputs.Output/Project]" caption="Outputs.Output/Project" attribute="1" defaultMemberUniqueName="[IPimport].[Outputs.Output/Project].[All]" allUniqueName="[IPimport].[Outputs.Output/Project].[All]" dimensionUniqueName="[IPimport]" displayFolder="" count="0" memberValueDatatype="130" unbalanced="0"/>
    <cacheHierarchy uniqueName="[IPimport].[Outcomes.OUTCOME #]" caption="Outcomes.OUTCOME #" attribute="1" defaultMemberUniqueName="[IPimport].[Outcomes.OUTCOME #].[All]" allUniqueName="[IPimport].[Outcomes.OUTCOME #].[All]" dimensionUniqueName="[IPimport]" displayFolder="" count="0" memberValueDatatype="130" unbalanced="0"/>
    <cacheHierarchy uniqueName="[IPimport].[Outcomes.OUTCOME NAME]" caption="Outcomes.OUTCOME NAME" attribute="1" defaultMemberUniqueName="[IPimport].[Outcomes.OUTCOME NAME].[All]" allUniqueName="[IPimport].[Outcomes.OUTCOME NAME].[All]" dimensionUniqueName="[IPimport]" displayFolder="" count="0" memberValueDatatype="130" unbalanced="0"/>
    <cacheHierarchy uniqueName="[IPimport].[Outcomes.OUTCOME DESCRIPTION]" caption="Outcomes.OUTCOME DESCRIPTION" attribute="1" defaultMemberUniqueName="[IPimport].[Outcomes.OUTCOME DESCRIPTION].[All]" allUniqueName="[IPimport].[Outcomes.OUTCOME DESCRIPTION].[All]" dimensionUniqueName="[IPimport]" displayFolder="" count="0" memberValueDatatype="130" unbalanced="0"/>
    <cacheHierarchy uniqueName="[IPimport].[Outcomes.OUTCOME INDICATOR]" caption="Outcomes.OUTCOME INDICATOR" attribute="1" defaultMemberUniqueName="[IPimport].[Outcomes.OUTCOME INDICATOR].[All]" allUniqueName="[IPimport].[Outcomes.OUTCOME INDICATOR].[All]" dimensionUniqueName="[IPimport]" displayFolder="" count="0" memberValueDatatype="130" unbalanced="0"/>
    <cacheHierarchy uniqueName="[IPimport].[Outcomes.TARGET]" caption="Outcomes.TARGET" attribute="1" defaultMemberUniqueName="[IPimport].[Outcomes.TARGET].[All]" allUniqueName="[IPimport].[Outcomes.TARGET].[All]" dimensionUniqueName="[IPimport]" displayFolder="" count="0" memberValueDatatype="130" unbalanced="0"/>
    <cacheHierarchy uniqueName="[IPimport].[Outcomes.TARGET UNIT]" caption="Outcomes.TARGET UNIT" attribute="1" defaultMemberUniqueName="[IPimport].[Outcomes.TARGET UNIT].[All]" allUniqueName="[IPimport].[Outcomes.TARGET UNIT].[All]" dimensionUniqueName="[IPimport]" displayFolder="" count="0" memberValueDatatype="130" unbalanced="0"/>
    <cacheHierarchy uniqueName="[IPimport].[Outcomes.Outcome for dropdown]" caption="Outcomes.Outcome for dropdown" attribute="1" defaultMemberUniqueName="[IPimport].[Outcomes.Outcome for dropdown].[All]" allUniqueName="[IPimport].[Outcomes.Outcome for dropdown].[All]" dimensionUniqueName="[IPimport]" displayFolder="" count="0" memberValueDatatype="130" unbalanced="0"/>
    <cacheHierarchy uniqueName="[IPimport].[Outcomes.Outcome for summary]" caption="Outcomes.Outcome for summary" attribute="1" defaultMemberUniqueName="[IPimport].[Outcomes.Outcome for summary].[All]" allUniqueName="[IPimport].[Outcomes.Outcome for summary].[All]" dimensionUniqueName="[IPimport]" displayFolder="" count="0" memberValueDatatype="130" unbalanced="0"/>
    <cacheHierarchy uniqueName="[IPimport].[Outcomes.Unique code]" caption="Outcomes.Unique code" attribute="1" defaultMemberUniqueName="[IPimport].[Outcomes.Unique code].[All]" allUniqueName="[IPimport].[Outcomes.Unique code].[All]" dimensionUniqueName="[IPimport]" displayFolder="" count="0" memberValueDatatype="130" unbalanced="0"/>
    <cacheHierarchy uniqueName="[IPimport].[Outcomes.Outcome/Code]" caption="Outcomes.Outcome/Code" attribute="1" defaultMemberUniqueName="[IPimport].[Outcomes.Outcome/Code].[All]" allUniqueName="[IPimport].[Outcomes.Outcome/Code].[All]" dimensionUniqueName="[IPimport]" displayFolder="" count="0" memberValueDatatype="130" unbalanced="0"/>
    <cacheHierarchy uniqueName="[IPimport].[Outcomes.Outcome/Level above]" caption="Outcomes.Outcome/Level above" attribute="1" defaultMemberUniqueName="[IPimport].[Outcomes.Outcome/Level above].[All]" allUniqueName="[IPimport].[Outcomes.Outcome/Level above].[All]" dimensionUniqueName="[IPimport]" displayFolder="" count="0" memberValueDatatype="130" unbalanced="0"/>
    <cacheHierarchy uniqueName="[IPimport].[Outcomes.Oucome/Level]" caption="Outcomes.Oucome/Level" attribute="1" defaultMemberUniqueName="[IPimport].[Outcomes.Oucome/Level].[All]" allUniqueName="[IPimport].[Outcomes.Oucome/Level].[All]" dimensionUniqueName="[IPimport]" displayFolder="" count="0" memberValueDatatype="130" unbalanced="0"/>
    <cacheHierarchy uniqueName="[IPimport].[Outcomes.Outcome/Project]" caption="Outcomes.Outcome/Project" attribute="1" defaultMemberUniqueName="[IPimport].[Outcomes.Outcome/Project].[All]" allUniqueName="[IPimport].[Outcomes.Outcome/Project].[All]" dimensionUniqueName="[IPimport]" displayFolder="" count="0" memberValueDatatype="130" unbalanced="0"/>
    <cacheHierarchy uniqueName="[IPimport].[Project.1.PROJECT #]" caption="Project.1.PROJECT #" attribute="1" defaultMemberUniqueName="[IPimport].[Project.1.PROJECT #].[All]" allUniqueName="[IPimport].[Project.1.PROJECT #].[All]" dimensionUniqueName="[IPimport]" displayFolder="" count="0" memberValueDatatype="130" unbalanced="0"/>
    <cacheHierarchy uniqueName="[IPimport].[Project.1.Sector]" caption="Project.1.Sector" attribute="1" defaultMemberUniqueName="[IPimport].[Project.1.Sector].[All]" allUniqueName="[IPimport].[Project.1.Sector].[All]" dimensionUniqueName="[IPimport]" displayFolder="" count="0" memberValueDatatype="130" unbalanced="0"/>
    <cacheHierarchy uniqueName="[IPimport].[Project.1.Full project name]" caption="Project.1.Full project name" attribute="1" defaultMemberUniqueName="[IPimport].[Project.1.Full project name].[All]" allUniqueName="[IPimport].[Project.1.Full project name].[All]" dimensionUniqueName="[IPimport]" displayFolder="" count="0" memberValueDatatype="130" unbalanced="0"/>
    <cacheHierarchy uniqueName="[IPimport].[Expenditure.Agreement-Implementer]" caption="Expenditure.Agreement-Implementer" attribute="1" defaultMemberUniqueName="[IPimport].[Expenditure.Agreement-Implementer].[All]" allUniqueName="[IPimport].[Expenditure.Agreement-Implementer].[All]" dimensionUniqueName="[IPimport]" displayFolder="" count="0" memberValueDatatype="130" unbalanced="0"/>
    <cacheHierarchy uniqueName="[IPimport].[Output.Agreement-Implementer]" caption="Output.Agreement-Implementer" attribute="1" defaultMemberUniqueName="[IPimport].[Output.Agreement-Implementer].[All]" allUniqueName="[IPimport].[Output.Agreement-Implementer].[All]" dimensionUniqueName="[IPimport]" displayFolder="" count="0" memberValueDatatype="130" unbalanced="0"/>
    <cacheHierarchy uniqueName="[IPimport].[Activity.Agreement-Implementer]" caption="Activity.Agreement-Implementer" attribute="1" defaultMemberUniqueName="[IPimport].[Activity.Agreement-Implementer].[All]" allUniqueName="[IPimport].[Activity.Agreement-Implementer].[All]" dimensionUniqueName="[IPimport]" displayFolder="" count="0" memberValueDatatype="130" unbalanced="0"/>
    <cacheHierarchy uniqueName="[Narrative table].[Component]" caption="Component" attribute="1" defaultMemberUniqueName="[Narrative table].[Component].[All]" allUniqueName="[Narrative table].[Component].[All]" dimensionUniqueName="[Narrative table]" displayFolder="" count="0" memberValueDatatype="130" unbalanced="0"/>
    <cacheHierarchy uniqueName="[Narrative table].[Indicator]" caption="Indicator" attribute="1" defaultMemberUniqueName="[Narrative table].[Indicator].[All]" allUniqueName="[Narrative table].[Indicator].[All]" dimensionUniqueName="[Narrative table]" displayFolder="" count="0" memberValueDatatype="130" unbalanced="0"/>
    <cacheHierarchy uniqueName="[Narrative table].[Description]" caption="Description" attribute="1" defaultMemberUniqueName="[Narrative table].[Description].[All]" allUniqueName="[Narrative table].[Description].[All]" dimensionUniqueName="[Narrative table]" displayFolder="" count="0" memberValueDatatype="130" unbalanced="0"/>
    <cacheHierarchy uniqueName="[Narrative table].[Project]" caption="Project" attribute="1" defaultMemberUniqueName="[Narrative table].[Project].[All]" allUniqueName="[Narrative table].[Project].[All]" dimensionUniqueName="[Narrative table]" displayFolder="" count="0" memberValueDatatype="130" unbalanced="0"/>
    <cacheHierarchy uniqueName="[Narrative table].[Unique code]" caption="Unique code" attribute="1" defaultMemberUniqueName="[Narrative table].[Unique code].[All]" allUniqueName="[Narrative table].[Unique code].[All]" dimensionUniqueName="[Narrative table]" displayFolder="" count="0" memberValueDatatype="130" unbalanced="0"/>
    <cacheHierarchy uniqueName="[Narrative table].[Agreement]" caption="Agreement" attribute="1" defaultMemberUniqueName="[Narrative table].[Agreement].[All]" allUniqueName="[Narrative table].[Agreement].[All]" dimensionUniqueName="[Narrative table]" displayFolder="" count="0" memberValueDatatype="130" unbalanced="0"/>
    <cacheHierarchy uniqueName="[Narrative table].[Sector]" caption="Sector" attribute="1" defaultMemberUniqueName="[Narrative table].[Sector].[All]" allUniqueName="[Narrative table].[Sector].[All]" dimensionUniqueName="[Narrative table]" displayFolder="" count="0" memberValueDatatype="130" unbalanced="0"/>
    <cacheHierarchy uniqueName="[Narrative table].[Implementer]" caption="Implementer" attribute="1" defaultMemberUniqueName="[Narrative table].[Implementer].[All]" allUniqueName="[Narrative table].[Implementer].[All]" dimensionUniqueName="[Narrative table]" displayFolder="" count="0" memberValueDatatype="130" unbalanced="0"/>
    <cacheHierarchy uniqueName="[Narrative table].[Level]" caption="Level" attribute="1" defaultMemberUniqueName="[Narrative table].[Level].[All]" allUniqueName="[Narrative table].[Level].[All]" dimensionUniqueName="[Narrative table]" displayFolder="" count="0" memberValueDatatype="130" unbalanced="0"/>
    <cacheHierarchy uniqueName="[Narrative table].[Agreement filter]" caption="Agreement filter" attribute="1" defaultMemberUniqueName="[Narrative table].[Agreement filter].[All]" allUniqueName="[Narrative table].[Agreement filter].[All]" dimensionUniqueName="[Narrative table]" displayFolder="" count="2" memberValueDatatype="130" unbalanced="0"/>
    <cacheHierarchy uniqueName="[Narrative table].[Beneficiaries]" caption="Beneficiaries" attribute="1" defaultMemberUniqueName="[Narrative table].[Beneficiaries].[All]" allUniqueName="[Narrative table].[Beneficiaries].[All]" dimensionUniqueName="[Narrative table]" displayFolder="" count="0" memberValueDatatype="130" unbalanced="0"/>
    <cacheHierarchy uniqueName="[Narrative table].[Target]" caption="Target" attribute="1" defaultMemberUniqueName="[Narrative table].[Target].[All]" allUniqueName="[Narrative table].[Target].[All]" dimensionUniqueName="[Narrative table]" displayFolder="" count="0" memberValueDatatype="130" unbalanced="0"/>
    <cacheHierarchy uniqueName="[Narrative table].[Unit]" caption="Unit" attribute="1" defaultMemberUniqueName="[Narrative table].[Unit].[All]" allUniqueName="[Narrative table].[Unit].[All]" dimensionUniqueName="[Narrative table]" displayFolder="" count="0" memberValueDatatype="130" unbalanced="0"/>
    <cacheHierarchy uniqueName="[Narrative table].[Date]" caption="Date" attribute="1" time="1" defaultMemberUniqueName="[Narrative table].[Date].[All]" allUniqueName="[Narrative table].[Date].[All]" dimensionUniqueName="[Narrative table]" displayFolder="" count="0" memberValueDatatype="7" unbalanced="0"/>
    <cacheHierarchy uniqueName="[Narrative table].[Delivery type]" caption="Delivery type" attribute="1" defaultMemberUniqueName="[Narrative table].[Delivery type].[All]" allUniqueName="[Narrative table].[Delivery type].[All]" dimensionUniqueName="[Narrative table]" displayFolder="" count="0" memberValueDatatype="130" unbalanced="0"/>
    <cacheHierarchy uniqueName="[Narrative table].[Acceptance criteria]" caption="Acceptance criteria" attribute="1" defaultMemberUniqueName="[Narrative table].[Acceptance criteria].[All]" allUniqueName="[Narrative table].[Acceptance criteria].[All]" dimensionUniqueName="[Narrative table]" displayFolder="" count="0" memberValueDatatype="130" unbalanced="0"/>
    <cacheHierarchy uniqueName="[Narrative table].[Other beneficiaries]" caption="Other beneficiaries" attribute="1" defaultMemberUniqueName="[Narrative table].[Other beneficiaries].[All]" allUniqueName="[Narrative table].[Other beneficiaries].[All]" dimensionUniqueName="[Narrative table]" displayFolder="" count="0" memberValueDatatype="130" unbalanced="0"/>
    <cacheHierarchy uniqueName="[Narrative table].[Delivery description]" caption="Delivery description" attribute="1" defaultMemberUniqueName="[Narrative table].[Delivery description].[All]" allUniqueName="[Narrative table].[Delivery description].[All]" dimensionUniqueName="[Narrative table]" displayFolder="" count="0" memberValueDatatype="130" unbalanced="0"/>
    <cacheHierarchy uniqueName="[Narrative table].[Budget SOURCE OF FUNDING]" caption="Budget SOURCE OF FUNDING" attribute="1" defaultMemberUniqueName="[Narrative table].[Budget SOURCE OF FUNDING].[All]" allUniqueName="[Narrative table].[Budget SOURCE OF FUNDING].[All]" dimensionUniqueName="[Narrative table]" displayFolder="" count="0" memberValueDatatype="130" unbalanced="0"/>
    <cacheHierarchy uniqueName="[Narrative table].[Budget QUANTITY]" caption="Budget QUANTITY" attribute="1" defaultMemberUniqueName="[Narrative table].[Budget QUANTITY].[All]" allUniqueName="[Narrative table].[Budget QUANTITY].[All]" dimensionUniqueName="[Narrative table]" displayFolder="" count="0" memberValueDatatype="5" unbalanced="0"/>
    <cacheHierarchy uniqueName="[Narrative table].[Budget UNIT]" caption="Budget UNIT" attribute="1" defaultMemberUniqueName="[Narrative table].[Budget UNIT].[All]" allUniqueName="[Narrative table].[Budget UNIT].[All]" dimensionUniqueName="[Narrative table]" displayFolder="" count="0" memberValueDatatype="130" unbalanced="0"/>
    <cacheHierarchy uniqueName="[Narrative table].[Budget UNIT COST ($US)]" caption="Budget UNIT COST ($US)" attribute="1" defaultMemberUniqueName="[Narrative table].[Budget UNIT COST ($US)].[All]" allUniqueName="[Narrative table].[Budget UNIT COST ($US)].[All]" dimensionUniqueName="[Narrative table]" displayFolder="" count="0" memberValueDatatype="5" unbalanced="0"/>
    <cacheHierarchy uniqueName="[Narrative table].[TOTAL COST]" caption="TOTAL COST" attribute="1" defaultMemberUniqueName="[Narrative table].[TOTAL COST].[All]" allUniqueName="[Narrative table].[TOTAL COST].[All]" dimensionUniqueName="[Narrative table]" displayFolder="" count="0" memberValueDatatype="5" unbalanced="0"/>
    <cacheHierarchy uniqueName="[Narrative table].[YEAR 1 COST ($US)]" caption="YEAR 1 COST ($US)" attribute="1" defaultMemberUniqueName="[Narrative table].[YEAR 1 COST ($US)].[All]" allUniqueName="[Narrative table].[YEAR 1 COST ($US)].[All]" dimensionUniqueName="[Narrative table]" displayFolder="" count="0" memberValueDatatype="5" unbalanced="0"/>
    <cacheHierarchy uniqueName="[Narrative table].[YEAR 2 COST ($US)]" caption="YEAR 2 COST ($US)" attribute="1" defaultMemberUniqueName="[Narrative table].[YEAR 2 COST ($US)].[All]" allUniqueName="[Narrative table].[YEAR 2 COST ($US)].[All]" dimensionUniqueName="[Narrative table]" displayFolder="" count="0" memberValueDatatype="5" unbalanced="0"/>
    <cacheHierarchy uniqueName="[Narrative table].[ADD UP TO TOTAL?]" caption="ADD UP TO TOTAL?" attribute="1" defaultMemberUniqueName="[Narrative table].[ADD UP TO TOTAL?].[All]" allUniqueName="[Narrative table].[ADD UP TO TOTAL?].[All]" dimensionUniqueName="[Narrative table]" displayFolder="" count="0" memberValueDatatype="130" unbalanced="0"/>
    <cacheHierarchy uniqueName="[Narrative table].[YEAR 3 COST ($US)]" caption="YEAR 3 COST ($US)" attribute="1" defaultMemberUniqueName="[Narrative table].[YEAR 3 COST ($US)].[All]" allUniqueName="[Narrative table].[YEAR 3 COST ($US)].[All]" dimensionUniqueName="[Narrative table]" displayFolder="" count="0" memberValueDatatype="5" unbalanced="0"/>
    <cacheHierarchy uniqueName="[Narrative table].[Expenditure related activity]" caption="Expenditure related activity" attribute="1" defaultMemberUniqueName="[Narrative table].[Expenditure related activity].[All]" allUniqueName="[Narrative table].[Expenditure related activity].[All]" dimensionUniqueName="[Narrative table]" displayFolder="" count="0" memberValueDatatype="130" unbalanced="0"/>
    <cacheHierarchy uniqueName="[Narrative table].[Date (Year)]" caption="Date (Year)" attribute="1" defaultMemberUniqueName="[Narrative table].[Date (Year)].[All]" allUniqueName="[Narrative table].[Date (Year)].[All]" dimensionUniqueName="[Narrative table]" displayFolder="" count="0" memberValueDatatype="130" unbalanced="0"/>
    <cacheHierarchy uniqueName="[Narrative table].[Date (Quarter)]" caption="Date (Quarter)" attribute="1" defaultMemberUniqueName="[Narrative table].[Date (Quarter)].[All]" allUniqueName="[Narrative table].[Date (Quarter)].[All]" dimensionUniqueName="[Narrative table]" displayFolder="" count="0" memberValueDatatype="130" unbalanced="0"/>
    <cacheHierarchy uniqueName="[Narrative table].[Date (Month)]" caption="Date (Month)" attribute="1" defaultMemberUniqueName="[Narrative table].[Date (Month)].[All]" allUniqueName="[Narrative table].[Date (Month)].[All]" dimensionUniqueName="[Narrative table]" displayFolder="" count="0" memberValueDatatype="130" unbalanced="0"/>
    <cacheHierarchy uniqueName="[NarrativeReportTable].[Deliverable]" caption="Deliverable" attribute="1" defaultMemberUniqueName="[NarrativeReportTable].[Deliverable].[All]" allUniqueName="[NarrativeReportTable].[Deliverable].[All]" dimensionUniqueName="[NarrativeReportTable]" displayFolder="" count="0" memberValueDatatype="130" unbalanced="0"/>
    <cacheHierarchy uniqueName="[NarrativeReportTable].[Indicator]" caption="Indicator" attribute="1" defaultMemberUniqueName="[NarrativeReportTable].[Indicator].[All]" allUniqueName="[NarrativeReportTable].[Indicator].[All]" dimensionUniqueName="[NarrativeReportTable]" displayFolder="" count="0" memberValueDatatype="130" unbalanced="0"/>
    <cacheHierarchy uniqueName="[NarrativeReportTable].[Target]" caption="Target" attribute="1" defaultMemberUniqueName="[NarrativeReportTable].[Target].[All]" allUniqueName="[NarrativeReportTable].[Target].[All]" dimensionUniqueName="[NarrativeReportTable]" displayFolder="" count="0" memberValueDatatype="130" unbalanced="0"/>
    <cacheHierarchy uniqueName="[NarrativeReportTable].[Unit]" caption="Unit" attribute="1" defaultMemberUniqueName="[NarrativeReportTable].[Unit].[All]" allUniqueName="[NarrativeReportTable].[Unit].[All]" dimensionUniqueName="[NarrativeReportTable]" displayFolder="" count="0" memberValueDatatype="130" unbalanced="0"/>
    <cacheHierarchy uniqueName="[NarrativeReportTable].[Delivery date]" caption="Delivery date" attribute="1" defaultMemberUniqueName="[NarrativeReportTable].[Delivery date].[All]" allUniqueName="[NarrativeReportTable].[Delivery date].[All]" dimensionUniqueName="[NarrativeReportTable]" displayFolder="" count="0" memberValueDatatype="130" unbalanced="0"/>
    <cacheHierarchy uniqueName="[NarrativeReportTable].[Proof of delivery]" caption="Proof of delivery" attribute="1" defaultMemberUniqueName="[NarrativeReportTable].[Proof of delivery].[All]" allUniqueName="[NarrativeReportTable].[Proof of delivery].[All]" dimensionUniqueName="[NarrativeReportTable]" displayFolder="" count="0" memberValueDatatype="130" unbalanced="0"/>
    <cacheHierarchy uniqueName="[NarrativeReportTable].[Description2]" caption="Description2" attribute="1" defaultMemberUniqueName="[NarrativeReportTable].[Description2].[All]" allUniqueName="[NarrativeReportTable].[Description2].[All]" dimensionUniqueName="[NarrativeReportTable]" displayFolder="" count="0" memberValueDatatype="130" unbalanced="0"/>
    <cacheHierarchy uniqueName="[NarrativeReportTable].[Acceptance criteria]" caption="Acceptance criteria" attribute="1" defaultMemberUniqueName="[NarrativeReportTable].[Acceptance criteria].[All]" allUniqueName="[NarrativeReportTable].[Acceptance criteria].[All]" dimensionUniqueName="[NarrativeReportTable]" displayFolder="" count="0" memberValueDatatype="130" unbalanced="0"/>
    <cacheHierarchy uniqueName="[NarrativeReportTable].[Project name]" caption="Project name" attribute="1" defaultMemberUniqueName="[NarrativeReportTable].[Project name].[All]" allUniqueName="[NarrativeReportTable].[Project name].[All]" dimensionUniqueName="[NarrativeReportTable]" displayFolder="" count="0" memberValueDatatype="130" unbalanced="0"/>
    <cacheHierarchy uniqueName="[NarrativeReportTable].[Full code]" caption="Full code" attribute="1" defaultMemberUniqueName="[NarrativeReportTable].[Full code].[All]" allUniqueName="[NarrativeReportTable].[Full code].[All]" dimensionUniqueName="[NarrativeReportTable]" displayFolder="" count="0" memberValueDatatype="130" unbalanced="0"/>
    <cacheHierarchy uniqueName="[NarrativeReportTable].[Implementer]" caption="Implementer" attribute="1" defaultMemberUniqueName="[NarrativeReportTable].[Implementer].[All]" allUniqueName="[NarrativeReportTable].[Implementer].[All]" dimensionUniqueName="[NarrativeReportTable]" displayFolder="" count="0" memberValueDatatype="130" unbalanced="0"/>
    <cacheHierarchy uniqueName="[NarrativeReportTable].[Sector]" caption="Sector" attribute="1" defaultMemberUniqueName="[NarrativeReportTable].[Sector].[All]" allUniqueName="[NarrativeReportTable].[Sector].[All]" dimensionUniqueName="[NarrativeReportTable]" displayFolder="" count="0" memberValueDatatype="130" unbalanced="0"/>
    <cacheHierarchy uniqueName="[NarrativeReportTable].[Beneficiary]" caption="Beneficiary" attribute="1" defaultMemberUniqueName="[NarrativeReportTable].[Beneficiary].[All]" allUniqueName="[NarrativeReportTable].[Beneficiary].[All]" dimensionUniqueName="[NarrativeReportTable]" displayFolder="" count="0" memberValueDatatype="130" unbalanced="0"/>
    <cacheHierarchy uniqueName="[NarrativeReportTable].[Other beneficiary]" caption="Other beneficiary" attribute="1" defaultMemberUniqueName="[NarrativeReportTable].[Other beneficiary].[All]" allUniqueName="[NarrativeReportTable].[Other beneficiary].[All]" dimensionUniqueName="[NarrativeReportTable]" displayFolder="" count="0" memberValueDatatype="130" unbalanced="0"/>
    <cacheHierarchy uniqueName="[NarrativeReportTable].[blank1]" caption="blank1" attribute="1" defaultMemberUniqueName="[NarrativeReportTable].[blank1].[All]" allUniqueName="[NarrativeReportTable].[blank1].[All]" dimensionUniqueName="[NarrativeReportTable]" displayFolder="" count="0" memberValueDatatype="130" unbalanced="0"/>
    <cacheHierarchy uniqueName="[NarrativeReportTable].[blank2]" caption="blank2" attribute="1" defaultMemberUniqueName="[NarrativeReportTable].[blank2].[All]" allUniqueName="[NarrativeReportTable].[blank2].[All]" dimensionUniqueName="[NarrativeReportTable]" displayFolder="" count="0" memberValueDatatype="130" unbalanced="0"/>
    <cacheHierarchy uniqueName="[NarrativeReportTable].[Status at end of 1st period]" caption="Status at end of 1st period" attribute="1" defaultMemberUniqueName="[NarrativeReportTable].[Status at end of 1st period].[All]" allUniqueName="[NarrativeReportTable].[Status at end of 1st period].[All]" dimensionUniqueName="[NarrativeReportTable]" displayFolder="" count="0" memberValueDatatype="130" unbalanced="0"/>
    <cacheHierarchy uniqueName="[NarrativeReportTable].[Progress made during 1st period]" caption="Progress made during 1st period" attribute="1" defaultMemberUniqueName="[NarrativeReportTable].[Progress made during 1st period].[All]" allUniqueName="[NarrativeReportTable].[Progress made during 1st period].[All]" dimensionUniqueName="[NarrativeReportTable]" displayFolder="" count="0" memberValueDatatype="130" unbalanced="0"/>
    <cacheHierarchy uniqueName="[NarrativeReportTable].[Variance during 1st period]" caption="Variance during 1st period" attribute="1" defaultMemberUniqueName="[NarrativeReportTable].[Variance during 1st period].[All]" allUniqueName="[NarrativeReportTable].[Variance during 1st period].[All]" dimensionUniqueName="[NarrativeReportTable]" displayFolder="" count="0" memberValueDatatype="130" unbalanced="0"/>
    <cacheHierarchy uniqueName="[NarrativeReportTable].[Further actions at end of 1st period]" caption="Further actions at end of 1st period" attribute="1" defaultMemberUniqueName="[NarrativeReportTable].[Further actions at end of 1st period].[All]" allUniqueName="[NarrativeReportTable].[Further actions at end of 1st period].[All]" dimensionUniqueName="[NarrativeReportTable]" displayFolder="" count="0" memberValueDatatype="130" unbalanced="0"/>
    <cacheHierarchy uniqueName="[NarrativeReportTable].[Proof of delivery (document URLs or file names) 1st period]" caption="Proof of delivery (document URLs or file names) 1st period" attribute="1" defaultMemberUniqueName="[NarrativeReportTable].[Proof of delivery (document URLs or file names) 1st period].[All]" allUniqueName="[NarrativeReportTable].[Proof of delivery (document URLs or file names) 1st period].[All]" dimensionUniqueName="[NarrativeReportTable]" displayFolder="" count="0" memberValueDatatype="130" unbalanced="0"/>
    <cacheHierarchy uniqueName="[NarrativeReportTable].[Type of document 1st period]" caption="Type of document 1st period" attribute="1" defaultMemberUniqueName="[NarrativeReportTable].[Type of document 1st period].[All]" allUniqueName="[NarrativeReportTable].[Type of document 1st period].[All]" dimensionUniqueName="[NarrativeReportTable]" displayFolder="" count="0" memberValueDatatype="130" unbalanced="0"/>
    <cacheHierarchy uniqueName="[NarrativeReportTable].[Status at end of 2nd period]" caption="Status at end of 2nd period" attribute="1" defaultMemberUniqueName="[NarrativeReportTable].[Status at end of 2nd period].[All]" allUniqueName="[NarrativeReportTable].[Status at end of 2nd period].[All]" dimensionUniqueName="[NarrativeReportTable]" displayFolder="" count="0" memberValueDatatype="130" unbalanced="0"/>
    <cacheHierarchy uniqueName="[NarrativeReportTable].[Progress made during 2nd period]" caption="Progress made during 2nd period" attribute="1" defaultMemberUniqueName="[NarrativeReportTable].[Progress made during 2nd period].[All]" allUniqueName="[NarrativeReportTable].[Progress made during 2nd period].[All]" dimensionUniqueName="[NarrativeReportTable]" displayFolder="" count="0" memberValueDatatype="130" unbalanced="0"/>
    <cacheHierarchy uniqueName="[NarrativeReportTable].[Variance during 2nd period]" caption="Variance during 2nd period" attribute="1" defaultMemberUniqueName="[NarrativeReportTable].[Variance during 2nd period].[All]" allUniqueName="[NarrativeReportTable].[Variance during 2nd period].[All]" dimensionUniqueName="[NarrativeReportTable]" displayFolder="" count="0" memberValueDatatype="130" unbalanced="0"/>
    <cacheHierarchy uniqueName="[NarrativeReportTable].[Further actions at end of 2nd period]" caption="Further actions at end of 2nd period" attribute="1" defaultMemberUniqueName="[NarrativeReportTable].[Further actions at end of 2nd period].[All]" allUniqueName="[NarrativeReportTable].[Further actions at end of 2nd period].[All]" dimensionUniqueName="[NarrativeReportTable]" displayFolder="" count="0" memberValueDatatype="130" unbalanced="0"/>
    <cacheHierarchy uniqueName="[NarrativeReportTable].[Proof of delivery  (document URLs or file names) 2nd period]" caption="Proof of delivery  (document URLs or file names) 2nd period" attribute="1" defaultMemberUniqueName="[NarrativeReportTable].[Proof of delivery  (document URLs or file names) 2nd period].[All]" allUniqueName="[NarrativeReportTable].[Proof of delivery  (document URLs or file names) 2nd period].[All]" dimensionUniqueName="[NarrativeReportTable]" displayFolder="" count="0" memberValueDatatype="130" unbalanced="0"/>
    <cacheHierarchy uniqueName="[NarrativeReportTable].[Type of document 2nd period]" caption="Type of document 2nd period" attribute="1" defaultMemberUniqueName="[NarrativeReportTable].[Type of document 2nd period].[All]" allUniqueName="[NarrativeReportTable].[Type of document 2nd period].[All]" dimensionUniqueName="[NarrativeReportTable]" displayFolder="" count="0" memberValueDatatype="130" unbalanced="0"/>
    <cacheHierarchy uniqueName="[NarrativeReportTable].[Status at end of 3rd period]" caption="Status at end of 3rd period" attribute="1" defaultMemberUniqueName="[NarrativeReportTable].[Status at end of 3rd period].[All]" allUniqueName="[NarrativeReportTable].[Status at end of 3rd period].[All]" dimensionUniqueName="[NarrativeReportTable]" displayFolder="" count="0" memberValueDatatype="130" unbalanced="0"/>
    <cacheHierarchy uniqueName="[NarrativeReportTable].[Progress made during 3rd period]" caption="Progress made during 3rd period" attribute="1" defaultMemberUniqueName="[NarrativeReportTable].[Progress made during 3rd period].[All]" allUniqueName="[NarrativeReportTable].[Progress made during 3rd period].[All]" dimensionUniqueName="[NarrativeReportTable]" displayFolder="" count="0" memberValueDatatype="130" unbalanced="0"/>
    <cacheHierarchy uniqueName="[NarrativeReportTable].[Variance during 3rd period]" caption="Variance during 3rd period" attribute="1" defaultMemberUniqueName="[NarrativeReportTable].[Variance during 3rd period].[All]" allUniqueName="[NarrativeReportTable].[Variance during 3rd period].[All]" dimensionUniqueName="[NarrativeReportTable]" displayFolder="" count="0" memberValueDatatype="130" unbalanced="0"/>
    <cacheHierarchy uniqueName="[NarrativeReportTable].[Further actions at end of 3rd period]" caption="Further actions at end of 3rd period" attribute="1" defaultMemberUniqueName="[NarrativeReportTable].[Further actions at end of 3rd period].[All]" allUniqueName="[NarrativeReportTable].[Further actions at end of 3rd period].[All]" dimensionUniqueName="[NarrativeReportTable]" displayFolder="" count="0" memberValueDatatype="130" unbalanced="0"/>
    <cacheHierarchy uniqueName="[NarrativeReportTable].[Proof of delivery (document URLs or file names) 3rd period]" caption="Proof of delivery (document URLs or file names) 3rd period" attribute="1" defaultMemberUniqueName="[NarrativeReportTable].[Proof of delivery (document URLs or file names) 3rd period].[All]" allUniqueName="[NarrativeReportTable].[Proof of delivery (document URLs or file names) 3rd period].[All]" dimensionUniqueName="[NarrativeReportTable]" displayFolder="" count="0" memberValueDatatype="130" unbalanced="0"/>
    <cacheHierarchy uniqueName="[NarrativeReportTable].[Type of document 3rd period]" caption="Type of document 3rd period" attribute="1" defaultMemberUniqueName="[NarrativeReportTable].[Type of document 3rd period].[All]" allUniqueName="[NarrativeReportTable].[Type of document 3rd period].[All]" dimensionUniqueName="[NarrativeReportTable]" displayFolder="" count="0" memberValueDatatype="130" unbalanced="0"/>
    <cacheHierarchy uniqueName="[NarrativeReportTable].[Status at end of 4th period]" caption="Status at end of 4th period" attribute="1" defaultMemberUniqueName="[NarrativeReportTable].[Status at end of 4th period].[All]" allUniqueName="[NarrativeReportTable].[Status at end of 4th period].[All]" dimensionUniqueName="[NarrativeReportTable]" displayFolder="" count="0" memberValueDatatype="130" unbalanced="0"/>
    <cacheHierarchy uniqueName="[NarrativeReportTable].[Progress made during 4th period]" caption="Progress made during 4th period" attribute="1" defaultMemberUniqueName="[NarrativeReportTable].[Progress made during 4th period].[All]" allUniqueName="[NarrativeReportTable].[Progress made during 4th period].[All]" dimensionUniqueName="[NarrativeReportTable]" displayFolder="" count="0" memberValueDatatype="130" unbalanced="0"/>
    <cacheHierarchy uniqueName="[NarrativeReportTable].[Variance during 4th period]" caption="Variance during 4th period" attribute="1" defaultMemberUniqueName="[NarrativeReportTable].[Variance during 4th period].[All]" allUniqueName="[NarrativeReportTable].[Variance during 4th period].[All]" dimensionUniqueName="[NarrativeReportTable]" displayFolder="" count="0" memberValueDatatype="130" unbalanced="0"/>
    <cacheHierarchy uniqueName="[NarrativeReportTable].[Further actions at end of 4th period]" caption="Further actions at end of 4th period" attribute="1" defaultMemberUniqueName="[NarrativeReportTable].[Further actions at end of 4th period].[All]" allUniqueName="[NarrativeReportTable].[Further actions at end of 4th period].[All]" dimensionUniqueName="[NarrativeReportTable]" displayFolder="" count="0" memberValueDatatype="130" unbalanced="0"/>
    <cacheHierarchy uniqueName="[NarrativeReportTable].[Proof of delivery (document URLs or file names) 4th period]" caption="Proof of delivery (document URLs or file names) 4th period" attribute="1" defaultMemberUniqueName="[NarrativeReportTable].[Proof of delivery (document URLs or file names) 4th period].[All]" allUniqueName="[NarrativeReportTable].[Proof of delivery (document URLs or file names) 4th period].[All]" dimensionUniqueName="[NarrativeReportTable]" displayFolder="" count="0" memberValueDatatype="130" unbalanced="0"/>
    <cacheHierarchy uniqueName="[NarrativeReportTable].[Type of document 4th period]" caption="Type of document 4th period" attribute="1" defaultMemberUniqueName="[NarrativeReportTable].[Type of document 4th period].[All]" allUniqueName="[NarrativeReportTable].[Type of document 4th period].[All]" dimensionUniqueName="[NarrativeReportTable]" displayFolder="" count="0" memberValueDatatype="130" unbalanced="0"/>
    <cacheHierarchy uniqueName="[NarrativeReportTable].[Status at end of 5th period]" caption="Status at end of 5th period" attribute="1" defaultMemberUniqueName="[NarrativeReportTable].[Status at end of 5th period].[All]" allUniqueName="[NarrativeReportTable].[Status at end of 5th period].[All]" dimensionUniqueName="[NarrativeReportTable]" displayFolder="" count="0" memberValueDatatype="130" unbalanced="0"/>
    <cacheHierarchy uniqueName="[NarrativeReportTable].[Progress made during 5th period]" caption="Progress made during 5th period" attribute="1" defaultMemberUniqueName="[NarrativeReportTable].[Progress made during 5th period].[All]" allUniqueName="[NarrativeReportTable].[Progress made during 5th period].[All]" dimensionUniqueName="[NarrativeReportTable]" displayFolder="" count="0" memberValueDatatype="130" unbalanced="0"/>
    <cacheHierarchy uniqueName="[NarrativeReportTable].[Variance during 5th period]" caption="Variance during 5th period" attribute="1" defaultMemberUniqueName="[NarrativeReportTable].[Variance during 5th period].[All]" allUniqueName="[NarrativeReportTable].[Variance during 5th period].[All]" dimensionUniqueName="[NarrativeReportTable]" displayFolder="" count="0" memberValueDatatype="130" unbalanced="0"/>
    <cacheHierarchy uniqueName="[NarrativeReportTable].[Further actions at end of 5th period]" caption="Further actions at end of 5th period" attribute="1" defaultMemberUniqueName="[NarrativeReportTable].[Further actions at end of 5th period].[All]" allUniqueName="[NarrativeReportTable].[Further actions at end of 5th period].[All]" dimensionUniqueName="[NarrativeReportTable]" displayFolder="" count="0" memberValueDatatype="130" unbalanced="0"/>
    <cacheHierarchy uniqueName="[NarrativeReportTable].[Proof of delivery (document URLs or file names) 5th period]" caption="Proof of delivery (document URLs or file names) 5th period" attribute="1" defaultMemberUniqueName="[NarrativeReportTable].[Proof of delivery (document URLs or file names) 5th period].[All]" allUniqueName="[NarrativeReportTable].[Proof of delivery (document URLs or file names) 5th period].[All]" dimensionUniqueName="[NarrativeReportTable]" displayFolder="" count="0" memberValueDatatype="130" unbalanced="0"/>
    <cacheHierarchy uniqueName="[NarrativeReportTable].[Type of document 5th period]" caption="Type of document 5th period" attribute="1" defaultMemberUniqueName="[NarrativeReportTable].[Type of document 5th period].[All]" allUniqueName="[NarrativeReportTable].[Type of document 5th period].[All]" dimensionUniqueName="[NarrativeReportTable]" displayFolder="" count="0" memberValueDatatype="130" unbalanced="0"/>
    <cacheHierarchy uniqueName="[NarrativeReportTable].[Status]" caption="Status" attribute="1" defaultMemberUniqueName="[NarrativeReportTable].[Status].[All]" allUniqueName="[NarrativeReportTable].[Status].[All]" dimensionUniqueName="[NarrativeReportTable]" displayFolder="" count="0" memberValueDatatype="130" unbalanced="0"/>
    <cacheHierarchy uniqueName="[Outcomes2].[Component]" caption="Component" attribute="1" defaultMemberUniqueName="[Outcomes2].[Component].[All]" allUniqueName="[Outcomes2].[Component].[All]" dimensionUniqueName="[Outcomes2]" displayFolder="" count="0" memberValueDatatype="130" unbalanced="0"/>
    <cacheHierarchy uniqueName="[Outcomes2].[Description]" caption="Description" attribute="1" defaultMemberUniqueName="[Outcomes2].[Description].[All]" allUniqueName="[Outcomes2].[Description].[All]" dimensionUniqueName="[Outcomes2]" displayFolder="" count="0" memberValueDatatype="130" unbalanced="0"/>
    <cacheHierarchy uniqueName="[Outcomes2].[Indicator]" caption="Indicator" attribute="1" defaultMemberUniqueName="[Outcomes2].[Indicator].[All]" allUniqueName="[Outcomes2].[Indicator].[All]" dimensionUniqueName="[Outcomes2]" displayFolder="" count="0" memberValueDatatype="130" unbalanced="0"/>
    <cacheHierarchy uniqueName="[Outcomes2].[Target]" caption="Target" attribute="1" defaultMemberUniqueName="[Outcomes2].[Target].[All]" allUniqueName="[Outcomes2].[Target].[All]" dimensionUniqueName="[Outcomes2]" displayFolder="" count="0" memberValueDatatype="130" unbalanced="0"/>
    <cacheHierarchy uniqueName="[Outcomes2].[Unit]" caption="Unit" attribute="1" defaultMemberUniqueName="[Outcomes2].[Unit].[All]" allUniqueName="[Outcomes2].[Unit].[All]" dimensionUniqueName="[Outcomes2]" displayFolder="" count="0" memberValueDatatype="130" unbalanced="0"/>
    <cacheHierarchy uniqueName="[Outcomes2].[Unique code]" caption="Unique code" attribute="1" defaultMemberUniqueName="[Outcomes2].[Unique code].[All]" allUniqueName="[Outcomes2].[Unique code].[All]" dimensionUniqueName="[Outcomes2]" displayFolder="" count="0" memberValueDatatype="130" unbalanced="0"/>
    <cacheHierarchy uniqueName="[Outcomes2].[Project]" caption="Project" attribute="1" defaultMemberUniqueName="[Outcomes2].[Project].[All]" allUniqueName="[Outcomes2].[Project].[All]" dimensionUniqueName="[Outcomes2]" displayFolder="" count="0" memberValueDatatype="130" unbalanced="0"/>
    <cacheHierarchy uniqueName="[Outcomes2].[Level]" caption="Level" attribute="1" defaultMemberUniqueName="[Outcomes2].[Level].[All]" allUniqueName="[Outcomes2].[Level].[All]" dimensionUniqueName="[Outcomes2]" displayFolder="" count="0" memberValueDatatype="130" unbalanced="0"/>
    <cacheHierarchy uniqueName="[Outcomes2].[Sector]" caption="Sector" attribute="1" defaultMemberUniqueName="[Outcomes2].[Sector].[All]" allUniqueName="[Outcomes2].[Sector].[All]" dimensionUniqueName="[Outcomes2]" displayFolder="" count="0" memberValueDatatype="130" unbalanced="0"/>
    <cacheHierarchy uniqueName="[Outputs2].[Component]" caption="Component" attribute="1" defaultMemberUniqueName="[Outputs2].[Component].[All]" allUniqueName="[Outputs2].[Component].[All]" dimensionUniqueName="[Outputs2]" displayFolder="" count="0" memberValueDatatype="130" unbalanced="0"/>
    <cacheHierarchy uniqueName="[Outputs2].[Description]" caption="Description" attribute="1" defaultMemberUniqueName="[Outputs2].[Description].[All]" allUniqueName="[Outputs2].[Description].[All]" dimensionUniqueName="[Outputs2]" displayFolder="" count="0" memberValueDatatype="130" unbalanced="0"/>
    <cacheHierarchy uniqueName="[Outputs2].[Indicator]" caption="Indicator" attribute="1" defaultMemberUniqueName="[Outputs2].[Indicator].[All]" allUniqueName="[Outputs2].[Indicator].[All]" dimensionUniqueName="[Outputs2]" displayFolder="" count="0" memberValueDatatype="130" unbalanced="0"/>
    <cacheHierarchy uniqueName="[Outputs2].[Target]" caption="Target" attribute="1" defaultMemberUniqueName="[Outputs2].[Target].[All]" allUniqueName="[Outputs2].[Target].[All]" dimensionUniqueName="[Outputs2]" displayFolder="" count="0" memberValueDatatype="130" unbalanced="0"/>
    <cacheHierarchy uniqueName="[Outputs2].[Unit]" caption="Unit" attribute="1" defaultMemberUniqueName="[Outputs2].[Unit].[All]" allUniqueName="[Outputs2].[Unit].[All]" dimensionUniqueName="[Outputs2]" displayFolder="" count="0" memberValueDatatype="130" unbalanced="0"/>
    <cacheHierarchy uniqueName="[Outputs2].[Unique code]" caption="Unique code" attribute="1" defaultMemberUniqueName="[Outputs2].[Unique code].[All]" allUniqueName="[Outputs2].[Unique code].[All]" dimensionUniqueName="[Outputs2]" displayFolder="" count="0" memberValueDatatype="130" unbalanced="0"/>
    <cacheHierarchy uniqueName="[Outputs2].[Level]" caption="Level" attribute="1" defaultMemberUniqueName="[Outputs2].[Level].[All]" allUniqueName="[Outputs2].[Level].[All]" dimensionUniqueName="[Outputs2]" displayFolder="" count="0" memberValueDatatype="130" unbalanced="0"/>
    <cacheHierarchy uniqueName="[Outputs2].[Project]" caption="Project" attribute="1" defaultMemberUniqueName="[Outputs2].[Project].[All]" allUniqueName="[Outputs2].[Project].[All]" dimensionUniqueName="[Outputs2]" displayFolder="" count="0" memberValueDatatype="130" unbalanced="0"/>
    <cacheHierarchy uniqueName="[Outputs2].[Sector]" caption="Sector" attribute="1" defaultMemberUniqueName="[Outputs2].[Sector].[All]" allUniqueName="[Outputs2].[Sector].[All]" dimensionUniqueName="[Outputs2]" displayFolder="" count="0" memberValueDatatype="130" unbalanced="0"/>
    <cacheHierarchy uniqueName="[Outputs2].[Beneficiaries]" caption="Beneficiaries" attribute="1" defaultMemberUniqueName="[Outputs2].[Beneficiaries].[All]" allUniqueName="[Outputs2].[Beneficiaries].[All]" dimensionUniqueName="[Outputs2]" displayFolder="" count="0" memberValueDatatype="130" unbalanced="0"/>
    <cacheHierarchy uniqueName="[Outputs2].[Other beneficiaries]" caption="Other beneficiaries" attribute="1" defaultMemberUniqueName="[Outputs2].[Other beneficiaries].[All]" allUniqueName="[Outputs2].[Other beneficiaries].[All]" dimensionUniqueName="[Outputs2]" displayFolder="" count="0" memberValueDatatype="130" unbalanced="0"/>
    <cacheHierarchy uniqueName="[Outputs2].[Implementer]" caption="Implementer" attribute="1" defaultMemberUniqueName="[Outputs2].[Implementer].[All]" allUniqueName="[Outputs2].[Implementer].[All]" dimensionUniqueName="[Outputs2]" displayFolder="" count="0" memberValueDatatype="130" unbalanced="0"/>
    <cacheHierarchy uniqueName="[Outputs2].[Agreement]" caption="Agreement" attribute="1" defaultMemberUniqueName="[Outputs2].[Agreement].[All]" allUniqueName="[Outputs2].[Agreement].[All]" dimensionUniqueName="[Outputs2]" displayFolder="" count="0" memberValueDatatype="130" unbalanced="0"/>
    <cacheHierarchy uniqueName="[Outputs2].[Agreement filter]" caption="Agreement filter" attribute="1" defaultMemberUniqueName="[Outputs2].[Agreement filter].[All]" allUniqueName="[Outputs2].[Agreement filter].[All]" dimensionUniqueName="[Outputs2]" displayFolder="" count="0" memberValueDatatype="130" unbalanced="0"/>
    <cacheHierarchy uniqueName="[Outputs2].[Delivery type]" caption="Delivery type" attribute="1" defaultMemberUniqueName="[Outputs2].[Delivery type].[All]" allUniqueName="[Outputs2].[Delivery type].[All]" dimensionUniqueName="[Outputs2]" displayFolder="" count="0" memberValueDatatype="130" unbalanced="0"/>
    <cacheHierarchy uniqueName="[Outputs2].[Delivery description]" caption="Delivery description" attribute="1" defaultMemberUniqueName="[Outputs2].[Delivery description].[All]" allUniqueName="[Outputs2].[Delivery description].[All]" dimensionUniqueName="[Outputs2]" displayFolder="" count="0" memberValueDatatype="130" unbalanced="0"/>
    <cacheHierarchy uniqueName="[Outputs2].[Date]" caption="Date" attribute="1" time="1" defaultMemberUniqueName="[Outputs2].[Date].[All]" allUniqueName="[Outputs2].[Date].[All]" dimensionUniqueName="[Outputs2]" displayFolder="" count="0" memberValueDatatype="7" unbalanced="0"/>
    <cacheHierarchy uniqueName="[Outputs2].[Acceptance criteria]" caption="Acceptance criteria" attribute="1" defaultMemberUniqueName="[Outputs2].[Acceptance criteria].[All]" allUniqueName="[Outputs2].[Acceptance criteria].[All]" dimensionUniqueName="[Outputs2]" displayFolder="" count="0" memberValueDatatype="130" unbalanced="0"/>
    <cacheHierarchy uniqueName="[ToExport].[Deliverable]" caption="Deliverable" attribute="1" defaultMemberUniqueName="[ToExport].[Deliverable].[All]" allUniqueName="[ToExport].[Deliverable].[All]" dimensionUniqueName="[ToExport]" displayFolder="" count="0" memberValueDatatype="130" unbalanced="0"/>
    <cacheHierarchy uniqueName="[ToExport].[Indicator]" caption="Indicator" attribute="1" defaultMemberUniqueName="[ToExport].[Indicator].[All]" allUniqueName="[ToExport].[Indicator].[All]" dimensionUniqueName="[ToExport]" displayFolder="" count="0" memberValueDatatype="130" unbalanced="0"/>
    <cacheHierarchy uniqueName="[ToExport].[Target]" caption="Target" attribute="1" defaultMemberUniqueName="[ToExport].[Target].[All]" allUniqueName="[ToExport].[Target].[All]" dimensionUniqueName="[ToExport]" displayFolder="" count="0" memberValueDatatype="20" unbalanced="0"/>
    <cacheHierarchy uniqueName="[ToExport].[Unit]" caption="Unit" attribute="1" defaultMemberUniqueName="[ToExport].[Unit].[All]" allUniqueName="[ToExport].[Unit].[All]" dimensionUniqueName="[ToExport]" displayFolder="" count="0" memberValueDatatype="130" unbalanced="0"/>
    <cacheHierarchy uniqueName="[ToExport].[Delivery date]" caption="Delivery date" attribute="1" defaultMemberUniqueName="[ToExport].[Delivery date].[All]" allUniqueName="[ToExport].[Delivery date].[All]" dimensionUniqueName="[ToExport]" displayFolder="" count="0" memberValueDatatype="130" unbalanced="0"/>
    <cacheHierarchy uniqueName="[ToExport].[Proof of delivery]" caption="Proof of delivery" attribute="1" defaultMemberUniqueName="[ToExport].[Proof of delivery].[All]" allUniqueName="[ToExport].[Proof of delivery].[All]" dimensionUniqueName="[ToExport]" displayFolder="" count="0" memberValueDatatype="130" unbalanced="0"/>
    <cacheHierarchy uniqueName="[ToExport].[Description2]" caption="Description2" attribute="1" defaultMemberUniqueName="[ToExport].[Description2].[All]" allUniqueName="[ToExport].[Description2].[All]" dimensionUniqueName="[ToExport]" displayFolder="" count="0" memberValueDatatype="130" unbalanced="0"/>
    <cacheHierarchy uniqueName="[ToExport].[Acceptance criteria]" caption="Acceptance criteria" attribute="1" defaultMemberUniqueName="[ToExport].[Acceptance criteria].[All]" allUniqueName="[ToExport].[Acceptance criteria].[All]" dimensionUniqueName="[ToExport]" displayFolder="" count="0" memberValueDatatype="130" unbalanced="0"/>
    <cacheHierarchy uniqueName="[ToExport].[Project name]" caption="Project name" attribute="1" defaultMemberUniqueName="[ToExport].[Project name].[All]" allUniqueName="[ToExport].[Project name].[All]" dimensionUniqueName="[ToExport]" displayFolder="" count="0" memberValueDatatype="130" unbalanced="0"/>
    <cacheHierarchy uniqueName="[ToExport].[Full code]" caption="Full code" attribute="1" defaultMemberUniqueName="[ToExport].[Full code].[All]" allUniqueName="[ToExport].[Full code].[All]" dimensionUniqueName="[ToExport]" displayFolder="" count="0" memberValueDatatype="130" unbalanced="0"/>
    <cacheHierarchy uniqueName="[ToExport].[Implementer]" caption="Implementer" attribute="1" defaultMemberUniqueName="[ToExport].[Implementer].[All]" allUniqueName="[ToExport].[Implementer].[All]" dimensionUniqueName="[ToExport]" displayFolder="" count="0" memberValueDatatype="130" unbalanced="0"/>
    <cacheHierarchy uniqueName="[ToExport].[Sector]" caption="Sector" attribute="1" defaultMemberUniqueName="[ToExport].[Sector].[All]" allUniqueName="[ToExport].[Sector].[All]" dimensionUniqueName="[ToExport]" displayFolder="" count="0" memberValueDatatype="130" unbalanced="0"/>
    <cacheHierarchy uniqueName="[ToExport].[Beneficiary]" caption="Beneficiary" attribute="1" defaultMemberUniqueName="[ToExport].[Beneficiary].[All]" allUniqueName="[ToExport].[Beneficiary].[All]" dimensionUniqueName="[ToExport]" displayFolder="" count="0" memberValueDatatype="130" unbalanced="0"/>
    <cacheHierarchy uniqueName="[ToExport].[Other beneficiary]" caption="Other beneficiary" attribute="1" defaultMemberUniqueName="[ToExport].[Other beneficiary].[All]" allUniqueName="[ToExport].[Other beneficiary].[All]" dimensionUniqueName="[ToExport]" displayFolder="" count="0" memberValueDatatype="130" unbalanced="0"/>
    <cacheHierarchy uniqueName="[ToExport].[blank1]" caption="blank1" attribute="1" defaultMemberUniqueName="[ToExport].[blank1].[All]" allUniqueName="[ToExport].[blank1].[All]" dimensionUniqueName="[ToExport]" displayFolder="" count="0" memberValueDatatype="130" unbalanced="0"/>
    <cacheHierarchy uniqueName="[ToExport].[blank2]" caption="blank2" attribute="1" defaultMemberUniqueName="[ToExport].[blank2].[All]" allUniqueName="[ToExport].[blank2].[All]" dimensionUniqueName="[ToExport]" displayFolder="" count="0" memberValueDatatype="130" unbalanced="0"/>
    <cacheHierarchy uniqueName="[ToExport].[Status at end of 1st period]" caption="Status at end of 1st period" attribute="1" defaultMemberUniqueName="[ToExport].[Status at end of 1st period].[All]" allUniqueName="[ToExport].[Status at end of 1st period].[All]" dimensionUniqueName="[ToExport]" displayFolder="" count="0" memberValueDatatype="130" unbalanced="0"/>
    <cacheHierarchy uniqueName="[ToExport].[Progress made during 1st period]" caption="Progress made during 1st period" attribute="1" defaultMemberUniqueName="[ToExport].[Progress made during 1st period].[All]" allUniqueName="[ToExport].[Progress made during 1st period].[All]" dimensionUniqueName="[ToExport]" displayFolder="" count="0" memberValueDatatype="130" unbalanced="0"/>
    <cacheHierarchy uniqueName="[ToExport].[Variance during 1st period]" caption="Variance during 1st period" attribute="1" defaultMemberUniqueName="[ToExport].[Variance during 1st period].[All]" allUniqueName="[ToExport].[Variance during 1st period].[All]" dimensionUniqueName="[ToExport]" displayFolder="" count="0" memberValueDatatype="130" unbalanced="0"/>
    <cacheHierarchy uniqueName="[ToExport].[Further actions at end of 1st period]" caption="Further actions at end of 1st period" attribute="1" defaultMemberUniqueName="[ToExport].[Further actions at end of 1st period].[All]" allUniqueName="[ToExport].[Further actions at end of 1st period].[All]" dimensionUniqueName="[ToExport]" displayFolder="" count="0" memberValueDatatype="130" unbalanced="0"/>
    <cacheHierarchy uniqueName="[ToExport].[Proof of delivery (document URLs or file names) 1st period]" caption="Proof of delivery (document URLs or file names) 1st period" attribute="1" defaultMemberUniqueName="[ToExport].[Proof of delivery (document URLs or file names) 1st period].[All]" allUniqueName="[ToExport].[Proof of delivery (document URLs or file names) 1st period].[All]" dimensionUniqueName="[ToExport]" displayFolder="" count="0" memberValueDatatype="130" unbalanced="0"/>
    <cacheHierarchy uniqueName="[ToExport].[Type of document 1st period]" caption="Type of document 1st period" attribute="1" defaultMemberUniqueName="[ToExport].[Type of document 1st period].[All]" allUniqueName="[ToExport].[Type of document 1st period].[All]" dimensionUniqueName="[ToExport]" displayFolder="" count="0" memberValueDatatype="130" unbalanced="0"/>
    <cacheHierarchy uniqueName="[ToExport].[Status at end of 2nd period]" caption="Status at end of 2nd period" attribute="1" defaultMemberUniqueName="[ToExport].[Status at end of 2nd period].[All]" allUniqueName="[ToExport].[Status at end of 2nd period].[All]" dimensionUniqueName="[ToExport]" displayFolder="" count="0" memberValueDatatype="130" unbalanced="0"/>
    <cacheHierarchy uniqueName="[ToExport].[Progress made during 2nd period]" caption="Progress made during 2nd period" attribute="1" defaultMemberUniqueName="[ToExport].[Progress made during 2nd period].[All]" allUniqueName="[ToExport].[Progress made during 2nd period].[All]" dimensionUniqueName="[ToExport]" displayFolder="" count="0" memberValueDatatype="130" unbalanced="0"/>
    <cacheHierarchy uniqueName="[ToExport].[Variance during 2nd period]" caption="Variance during 2nd period" attribute="1" defaultMemberUniqueName="[ToExport].[Variance during 2nd period].[All]" allUniqueName="[ToExport].[Variance during 2nd period].[All]" dimensionUniqueName="[ToExport]" displayFolder="" count="0" memberValueDatatype="130" unbalanced="0"/>
    <cacheHierarchy uniqueName="[ToExport].[Further actions at end of 2nd period]" caption="Further actions at end of 2nd period" attribute="1" defaultMemberUniqueName="[ToExport].[Further actions at end of 2nd period].[All]" allUniqueName="[ToExport].[Further actions at end of 2nd period].[All]" dimensionUniqueName="[ToExport]" displayFolder="" count="0" memberValueDatatype="130" unbalanced="0"/>
    <cacheHierarchy uniqueName="[ToExport].[Proof of delivery  (document URLs or file names) 2nd period]" caption="Proof of delivery  (document URLs or file names) 2nd period" attribute="1" defaultMemberUniqueName="[ToExport].[Proof of delivery  (document URLs or file names) 2nd period].[All]" allUniqueName="[ToExport].[Proof of delivery  (document URLs or file names) 2nd period].[All]" dimensionUniqueName="[ToExport]" displayFolder="" count="0" memberValueDatatype="130" unbalanced="0"/>
    <cacheHierarchy uniqueName="[ToExport].[Type of document 2nd period]" caption="Type of document 2nd period" attribute="1" defaultMemberUniqueName="[ToExport].[Type of document 2nd period].[All]" allUniqueName="[ToExport].[Type of document 2nd period].[All]" dimensionUniqueName="[ToExport]" displayFolder="" count="0" memberValueDatatype="130" unbalanced="0"/>
    <cacheHierarchy uniqueName="[ToExport].[Status at end of 3rd period]" caption="Status at end of 3rd period" attribute="1" defaultMemberUniqueName="[ToExport].[Status at end of 3rd period].[All]" allUniqueName="[ToExport].[Status at end of 3rd period].[All]" dimensionUniqueName="[ToExport]" displayFolder="" count="0" memberValueDatatype="130" unbalanced="0"/>
    <cacheHierarchy uniqueName="[ToExport].[Progress made during 3rd period]" caption="Progress made during 3rd period" attribute="1" defaultMemberUniqueName="[ToExport].[Progress made during 3rd period].[All]" allUniqueName="[ToExport].[Progress made during 3rd period].[All]" dimensionUniqueName="[ToExport]" displayFolder="" count="0" memberValueDatatype="130" unbalanced="0"/>
    <cacheHierarchy uniqueName="[ToExport].[Variance during 3rd period]" caption="Variance during 3rd period" attribute="1" defaultMemberUniqueName="[ToExport].[Variance during 3rd period].[All]" allUniqueName="[ToExport].[Variance during 3rd period].[All]" dimensionUniqueName="[ToExport]" displayFolder="" count="0" memberValueDatatype="130" unbalanced="0"/>
    <cacheHierarchy uniqueName="[ToExport].[Further actions at end of 3rd period]" caption="Further actions at end of 3rd period" attribute="1" defaultMemberUniqueName="[ToExport].[Further actions at end of 3rd period].[All]" allUniqueName="[ToExport].[Further actions at end of 3rd period].[All]" dimensionUniqueName="[ToExport]" displayFolder="" count="0" memberValueDatatype="130" unbalanced="0"/>
    <cacheHierarchy uniqueName="[ToExport].[Proof of delivery (document URLs or file names) 3rd period]" caption="Proof of delivery (document URLs or file names) 3rd period" attribute="1" defaultMemberUniqueName="[ToExport].[Proof of delivery (document URLs or file names) 3rd period].[All]" allUniqueName="[ToExport].[Proof of delivery (document URLs or file names) 3rd period].[All]" dimensionUniqueName="[ToExport]" displayFolder="" count="0" memberValueDatatype="130" unbalanced="0"/>
    <cacheHierarchy uniqueName="[ToExport].[Type of document 3rd period]" caption="Type of document 3rd period" attribute="1" defaultMemberUniqueName="[ToExport].[Type of document 3rd period].[All]" allUniqueName="[ToExport].[Type of document 3rd period].[All]" dimensionUniqueName="[ToExport]" displayFolder="" count="0" memberValueDatatype="130" unbalanced="0"/>
    <cacheHierarchy uniqueName="[ToExport].[Status at end of 4th period]" caption="Status at end of 4th period" attribute="1" defaultMemberUniqueName="[ToExport].[Status at end of 4th period].[All]" allUniqueName="[ToExport].[Status at end of 4th period].[All]" dimensionUniqueName="[ToExport]" displayFolder="" count="0" memberValueDatatype="130" unbalanced="0"/>
    <cacheHierarchy uniqueName="[ToExport].[Progress made during 4th period]" caption="Progress made during 4th period" attribute="1" defaultMemberUniqueName="[ToExport].[Progress made during 4th period].[All]" allUniqueName="[ToExport].[Progress made during 4th period].[All]" dimensionUniqueName="[ToExport]" displayFolder="" count="0" memberValueDatatype="130" unbalanced="0"/>
    <cacheHierarchy uniqueName="[ToExport].[Variance during 4th period]" caption="Variance during 4th period" attribute="1" defaultMemberUniqueName="[ToExport].[Variance during 4th period].[All]" allUniqueName="[ToExport].[Variance during 4th period].[All]" dimensionUniqueName="[ToExport]" displayFolder="" count="0" memberValueDatatype="130" unbalanced="0"/>
    <cacheHierarchy uniqueName="[ToExport].[Further actions at end of 4th period]" caption="Further actions at end of 4th period" attribute="1" defaultMemberUniqueName="[ToExport].[Further actions at end of 4th period].[All]" allUniqueName="[ToExport].[Further actions at end of 4th period].[All]" dimensionUniqueName="[ToExport]" displayFolder="" count="0" memberValueDatatype="130" unbalanced="0"/>
    <cacheHierarchy uniqueName="[ToExport].[Proof of delivery (document URLs or file names) 4th period]" caption="Proof of delivery (document URLs or file names) 4th period" attribute="1" defaultMemberUniqueName="[ToExport].[Proof of delivery (document URLs or file names) 4th period].[All]" allUniqueName="[ToExport].[Proof of delivery (document URLs or file names) 4th period].[All]" dimensionUniqueName="[ToExport]" displayFolder="" count="0" memberValueDatatype="130" unbalanced="0"/>
    <cacheHierarchy uniqueName="[ToExport].[Type of document 4th period]" caption="Type of document 4th period" attribute="1" defaultMemberUniqueName="[ToExport].[Type of document 4th period].[All]" allUniqueName="[ToExport].[Type of document 4th period].[All]" dimensionUniqueName="[ToExport]" displayFolder="" count="0" memberValueDatatype="130" unbalanced="0"/>
    <cacheHierarchy uniqueName="[ToExport].[Status at end of 5th period]" caption="Status at end of 5th period" attribute="1" defaultMemberUniqueName="[ToExport].[Status at end of 5th period].[All]" allUniqueName="[ToExport].[Status at end of 5th period].[All]" dimensionUniqueName="[ToExport]" displayFolder="" count="0" memberValueDatatype="130" unbalanced="0"/>
    <cacheHierarchy uniqueName="[ToExport].[Progress made during 5th period]" caption="Progress made during 5th period" attribute="1" defaultMemberUniqueName="[ToExport].[Progress made during 5th period].[All]" allUniqueName="[ToExport].[Progress made during 5th period].[All]" dimensionUniqueName="[ToExport]" displayFolder="" count="0" memberValueDatatype="130" unbalanced="0"/>
    <cacheHierarchy uniqueName="[ToExport].[Variance during 5th period]" caption="Variance during 5th period" attribute="1" defaultMemberUniqueName="[ToExport].[Variance during 5th period].[All]" allUniqueName="[ToExport].[Variance during 5th period].[All]" dimensionUniqueName="[ToExport]" displayFolder="" count="0" memberValueDatatype="130" unbalanced="0"/>
    <cacheHierarchy uniqueName="[ToExport].[Further actions at end of 5th period]" caption="Further actions at end of 5th period" attribute="1" defaultMemberUniqueName="[ToExport].[Further actions at end of 5th period].[All]" allUniqueName="[ToExport].[Further actions at end of 5th period].[All]" dimensionUniqueName="[ToExport]" displayFolder="" count="0" memberValueDatatype="130" unbalanced="0"/>
    <cacheHierarchy uniqueName="[ToExport].[Proof of delivery (document URLs or file names) 5th period]" caption="Proof of delivery (document URLs or file names) 5th period" attribute="1" defaultMemberUniqueName="[ToExport].[Proof of delivery (document URLs or file names) 5th period].[All]" allUniqueName="[ToExport].[Proof of delivery (document URLs or file names) 5th period].[All]" dimensionUniqueName="[ToExport]" displayFolder="" count="0" memberValueDatatype="130" unbalanced="0"/>
    <cacheHierarchy uniqueName="[ToExport].[Type of document 5th period]" caption="Type of document 5th period" attribute="1" defaultMemberUniqueName="[ToExport].[Type of document 5th period].[All]" allUniqueName="[ToExport].[Type of document 5th period].[All]" dimensionUniqueName="[ToExport]" displayFolder="" count="0" memberValueDatatype="130" unbalanced="0"/>
    <cacheHierarchy uniqueName="[ToExport].[Status]" caption="Status" attribute="1" defaultMemberUniqueName="[ToExport].[Status].[All]" allUniqueName="[ToExport].[Status].[All]" dimensionUniqueName="[ToExport]" displayFolder="" count="0" memberValueDatatype="130" unbalanced="0"/>
    <cacheHierarchy uniqueName="[ToExport].[ExpenditureReportTable.Related activity]" caption="ExpenditureReportTable.Related activity" attribute="1" defaultMemberUniqueName="[ToExport].[ExpenditureReportTable.Related activity].[All]" allUniqueName="[ToExport].[ExpenditureReportTable.Related activity].[All]" dimensionUniqueName="[ToExport]" displayFolder="" count="0" memberValueDatatype="130" unbalanced="0"/>
    <cacheHierarchy uniqueName="[ToExport].[ExpenditureReportTable.Category]" caption="ExpenditureReportTable.Category" attribute="1" defaultMemberUniqueName="[ToExport].[ExpenditureReportTable.Category].[All]" allUniqueName="[ToExport].[ExpenditureReportTable.Category].[All]" dimensionUniqueName="[ToExport]" displayFolder="" count="0" memberValueDatatype="130" unbalanced="0"/>
    <cacheHierarchy uniqueName="[ToExport].[ExpenditureReportTable.Total budget]" caption="ExpenditureReportTable.Total budget" attribute="1" defaultMemberUniqueName="[ToExport].[ExpenditureReportTable.Total budget].[All]" allUniqueName="[ToExport].[ExpenditureReportTable.Total budget].[All]" dimensionUniqueName="[ToExport]" displayFolder="" count="0" memberValueDatatype="20" unbalanced="0"/>
    <cacheHierarchy uniqueName="[ToExport].[ExpenditureReportTable.Year 1 Cost (US$)]" caption="ExpenditureReportTable.Year 1 Cost (US$)" attribute="1" defaultMemberUniqueName="[ToExport].[ExpenditureReportTable.Year 1 Cost (US$)].[All]" allUniqueName="[ToExport].[ExpenditureReportTable.Year 1 Cost (US$)].[All]" dimensionUniqueName="[ToExport]" displayFolder="" count="0" memberValueDatatype="20" unbalanced="0"/>
    <cacheHierarchy uniqueName="[ToExport].[ExpenditureReportTable.Year 2 Cost (US$)]" caption="ExpenditureReportTable.Year 2 Cost (US$)" attribute="1" defaultMemberUniqueName="[ToExport].[ExpenditureReportTable.Year 2 Cost (US$)].[All]" allUniqueName="[ToExport].[ExpenditureReportTable.Year 2 Cost (US$)].[All]" dimensionUniqueName="[ToExport]" displayFolder="" count="0" memberValueDatatype="20" unbalanced="0"/>
    <cacheHierarchy uniqueName="[ToExport].[ExpenditureReportTable.Year 3 cost (US$)]" caption="ExpenditureReportTable.Year 3 cost (US$)" attribute="1" defaultMemberUniqueName="[ToExport].[ExpenditureReportTable.Year 3 cost (US$)].[All]" allUniqueName="[ToExport].[ExpenditureReportTable.Year 3 cost (US$)].[All]" dimensionUniqueName="[ToExport]" displayFolder="" count="0" memberValueDatatype="20" unbalanced="0"/>
    <cacheHierarchy uniqueName="[ToExport].[ExpenditureReportTable.Implementer agreement]" caption="ExpenditureReportTable.Implementer agreement" attribute="1" defaultMemberUniqueName="[ToExport].[ExpenditureReportTable.Implementer agreement].[All]" allUniqueName="[ToExport].[ExpenditureReportTable.Implementer agreement].[All]" dimensionUniqueName="[ToExport]" displayFolder="" count="0" memberValueDatatype="130" unbalanced="0"/>
    <cacheHierarchy uniqueName="[ToExport].[ExpenditureReportTable.Project]" caption="ExpenditureReportTable.Project" attribute="1" defaultMemberUniqueName="[ToExport].[ExpenditureReportTable.Project].[All]" allUniqueName="[ToExport].[ExpenditureReportTable.Project].[All]" dimensionUniqueName="[ToExport]" displayFolder="" count="0" memberValueDatatype="130" unbalanced="0"/>
    <cacheHierarchy uniqueName="[ToExport].[ExpenditureReportTable.Unique code]" caption="ExpenditureReportTable.Unique code" attribute="1" defaultMemberUniqueName="[ToExport].[ExpenditureReportTable.Unique code].[All]" allUniqueName="[ToExport].[ExpenditureReportTable.Unique code].[All]" dimensionUniqueName="[ToExport]" displayFolder="" count="0" memberValueDatatype="130" unbalanced="0"/>
    <cacheHierarchy uniqueName="[ToExport].[ExpenditureReportTable.Expenditure (US$) during 1st period]" caption="ExpenditureReportTable.Expenditure (US$) during 1st period" attribute="1" defaultMemberUniqueName="[ToExport].[ExpenditureReportTable.Expenditure (US$) during 1st period].[All]" allUniqueName="[ToExport].[ExpenditureReportTable.Expenditure (US$) during 1st period].[All]" dimensionUniqueName="[ToExport]" displayFolder="" count="0" memberValueDatatype="20" unbalanced="0"/>
    <cacheHierarchy uniqueName="[ToExport].[ExpenditureReportTable.Comments on 1st period]" caption="ExpenditureReportTable.Comments on 1st period" attribute="1" defaultMemberUniqueName="[ToExport].[ExpenditureReportTable.Comments on 1st period].[All]" allUniqueName="[ToExport].[ExpenditureReportTable.Comments on 1st period].[All]" dimensionUniqueName="[ToExport]" displayFolder="" count="0" memberValueDatatype="130" unbalanced="0"/>
    <cacheHierarchy uniqueName="[ToExport].[ExpenditureReportTable.Expenditure (US$) during 2nd period]" caption="ExpenditureReportTable.Expenditure (US$) during 2nd period" attribute="1" defaultMemberUniqueName="[ToExport].[ExpenditureReportTable.Expenditure (US$) during 2nd period].[All]" allUniqueName="[ToExport].[ExpenditureReportTable.Expenditure (US$) during 2nd period].[All]" dimensionUniqueName="[ToExport]" displayFolder="" count="0" memberValueDatatype="20" unbalanced="0"/>
    <cacheHierarchy uniqueName="[ToExport].[ExpenditureReportTable.Comments on 2nd period]" caption="ExpenditureReportTable.Comments on 2nd period" attribute="1" defaultMemberUniqueName="[ToExport].[ExpenditureReportTable.Comments on 2nd period].[All]" allUniqueName="[ToExport].[ExpenditureReportTable.Comments on 2nd period].[All]" dimensionUniqueName="[ToExport]" displayFolder="" count="0" memberValueDatatype="130" unbalanced="0"/>
    <cacheHierarchy uniqueName="[ToExport].[ExpenditureReportTable.Expenditure (US$) during 3rd period]" caption="ExpenditureReportTable.Expenditure (US$) during 3rd period" attribute="1" defaultMemberUniqueName="[ToExport].[ExpenditureReportTable.Expenditure (US$) during 3rd period].[All]" allUniqueName="[ToExport].[ExpenditureReportTable.Expenditure (US$) during 3rd period].[All]" dimensionUniqueName="[ToExport]" displayFolder="" count="0" memberValueDatatype="130" unbalanced="0"/>
    <cacheHierarchy uniqueName="[ToExport].[ExpenditureReportTable.Comments on 3rd period]" caption="ExpenditureReportTable.Comments on 3rd period" attribute="1" defaultMemberUniqueName="[ToExport].[ExpenditureReportTable.Comments on 3rd period].[All]" allUniqueName="[ToExport].[ExpenditureReportTable.Comments on 3rd period].[All]" dimensionUniqueName="[ToExport]" displayFolder="" count="0" memberValueDatatype="130" unbalanced="0"/>
    <cacheHierarchy uniqueName="[ToExport].[ExpenditureReportTable.Expenditure (US$) during 4th period]" caption="ExpenditureReportTable.Expenditure (US$) during 4th period" attribute="1" defaultMemberUniqueName="[ToExport].[ExpenditureReportTable.Expenditure (US$) during 4th period].[All]" allUniqueName="[ToExport].[ExpenditureReportTable.Expenditure (US$) during 4th period].[All]" dimensionUniqueName="[ToExport]" displayFolder="" count="0" memberValueDatatype="130" unbalanced="0"/>
    <cacheHierarchy uniqueName="[ToExport].[ExpenditureReportTable.Comments on 4th period]" caption="ExpenditureReportTable.Comments on 4th period" attribute="1" defaultMemberUniqueName="[ToExport].[ExpenditureReportTable.Comments on 4th period].[All]" allUniqueName="[ToExport].[ExpenditureReportTable.Comments on 4th period].[All]" dimensionUniqueName="[ToExport]" displayFolder="" count="0" memberValueDatatype="130" unbalanced="0"/>
    <cacheHierarchy uniqueName="[ToExport].[ExpenditureReportTable.Expenditure (US$) during 5th period]" caption="ExpenditureReportTable.Expenditure (US$) during 5th period" attribute="1" defaultMemberUniqueName="[ToExport].[ExpenditureReportTable.Expenditure (US$) during 5th period].[All]" allUniqueName="[ToExport].[ExpenditureReportTable.Expenditure (US$) during 5th period].[All]" dimensionUniqueName="[ToExport]" displayFolder="" count="0" memberValueDatatype="130" unbalanced="0"/>
    <cacheHierarchy uniqueName="[ToExport].[ExpenditureReportTable.Comments on 5th period]" caption="ExpenditureReportTable.Comments on 5th period" attribute="1" defaultMemberUniqueName="[ToExport].[ExpenditureReportTable.Comments on 5th period].[All]" allUniqueName="[ToExport].[ExpenditureReportTable.Comments on 5th period].[All]" dimensionUniqueName="[ToExport]" displayFolder="" count="0" memberValueDatatype="130" unbalanced="0"/>
    <cacheHierarchy uniqueName="[ToExport].[ExpenditureReportTable.Total Expenditure]" caption="ExpenditureReportTable.Total Expenditure" attribute="1" defaultMemberUniqueName="[ToExport].[ExpenditureReportTable.Total Expenditure].[All]" allUniqueName="[ToExport].[ExpenditureReportTable.Total Expenditure].[All]" dimensionUniqueName="[ToExport]" displayFolder="" count="0" memberValueDatatype="20" unbalanced="0"/>
    <cacheHierarchy uniqueName="[ToExport].[ExpenditureReportTable.Variance]" caption="ExpenditureReportTable.Variance" attribute="1" defaultMemberUniqueName="[ToExport].[ExpenditureReportTable.Variance].[All]" allUniqueName="[ToExport].[ExpenditureReportTable.Variance].[All]" dimensionUniqueName="[ToExport]" displayFolder="" count="0" memberValueDatatype="20" unbalanced="0"/>
    <cacheHierarchy uniqueName="[ToExport].[ExpenditureReportTable.Var.%]" caption="ExpenditureReportTable.Var.%" attribute="1" defaultMemberUniqueName="[ToExport].[ExpenditureReportTable.Var.%].[All]" allUniqueName="[ToExport].[ExpenditureReportTable.Var.%].[All]" dimensionUniqueName="[ToExport]" displayFolder="" count="0" memberValueDatatype="5" unbalanced="0"/>
    <cacheHierarchy uniqueName="[Narrative table].[Date (Month Index)]" caption="Date (Month Index)" attribute="1" defaultMemberUniqueName="[Narrative table].[Date (Month Index)].[All]" allUniqueName="[Narrative table].[Date (Month Index)].[All]" dimensionUniqueName="[Narrative table]" displayFolder="" count="0" memberValueDatatype="20" unbalanced="0" hidden="1"/>
    <cacheHierarchy uniqueName="[Measures].[__XL_Count IPimport]" caption="__XL_Count IPimport" measure="1" displayFolder="" measureGroup="IPimport" count="0" hidden="1"/>
    <cacheHierarchy uniqueName="[Measures].[__XL_Count Activities2]" caption="__XL_Count Activities2" measure="1" displayFolder="" measureGroup="Activities2" count="0" hidden="1"/>
    <cacheHierarchy uniqueName="[Measures].[__XL_Count Outputs2]" caption="__XL_Count Outputs2" measure="1" displayFolder="" measureGroup="Outputs2" count="0" hidden="1"/>
    <cacheHierarchy uniqueName="[Measures].[__XL_Count Outcomes2]" caption="__XL_Count Outcomes2" measure="1" displayFolder="" measureGroup="Outcomes2" count="0" hidden="1"/>
    <cacheHierarchy uniqueName="[Measures].[__XL_Count Narrative table]" caption="__XL_Count Narrative table" measure="1" displayFolder="" measureGroup="Narrative table" count="0" hidden="1"/>
    <cacheHierarchy uniqueName="[Measures].[__XL_Count Implementers]" caption="__XL_Count Implementers" measure="1" displayFolder="" measureGroup="Implementers" count="0" hidden="1"/>
    <cacheHierarchy uniqueName="[Measures].[__XL_Count NarrativeReportTable]" caption="__XL_Count NarrativeReportTable" measure="1" displayFolder="" measureGroup="NarrativeReportTable" count="0" hidden="1"/>
    <cacheHierarchy uniqueName="[Measures].[__XL_Count Expenditures2]" caption="__XL_Count Expenditures2" measure="1" displayFolder="" measureGroup="Expenditures2" count="0" hidden="1"/>
    <cacheHierarchy uniqueName="[Measures].[__XL_Count ToExport]" caption="__XL_Count ToExport" measure="1" displayFolder="" measureGroup="ToExport" count="0" hidden="1"/>
    <cacheHierarchy uniqueName="[Measures].[__XL_Count ExpenditureReportTable]" caption="__XL_Count ExpenditureReportTable" measure="1" displayFolder="" measureGroup="ExpenditureReportTable" count="0" hidden="1"/>
    <cacheHierarchy uniqueName="[Measures].[__No measures defined]" caption="__No measures defined" measure="1" displayFolder="" count="0" hidden="1"/>
    <cacheHierarchy uniqueName="[Measures].[Sum of Budget QUANTITY]" caption="Sum of Budget QUANTITY" measure="1" displayFolder="" measureGroup="Narrative table" count="0" hidden="1">
      <extLst>
        <ext xmlns:x15="http://schemas.microsoft.com/office/spreadsheetml/2010/11/main" uri="{B97F6D7D-B522-45F9-BDA1-12C45D357490}">
          <x15:cacheHierarchy aggregatedColumn="175"/>
        </ext>
      </extLst>
    </cacheHierarchy>
    <cacheHierarchy uniqueName="[Measures].[Sum of Budget UNIT COST ($US)]" caption="Sum of Budget UNIT COST ($US)" measure="1" displayFolder="" measureGroup="Narrative table" count="0" hidden="1">
      <extLst>
        <ext xmlns:x15="http://schemas.microsoft.com/office/spreadsheetml/2010/11/main" uri="{B97F6D7D-B522-45F9-BDA1-12C45D357490}">
          <x15:cacheHierarchy aggregatedColumn="177"/>
        </ext>
      </extLst>
    </cacheHierarchy>
    <cacheHierarchy uniqueName="[Measures].[Sum of TOTAL COST]" caption="Sum of TOTAL COST" measure="1" displayFolder="" measureGroup="Narrative table" count="0" hidden="1">
      <extLst>
        <ext xmlns:x15="http://schemas.microsoft.com/office/spreadsheetml/2010/11/main" uri="{B97F6D7D-B522-45F9-BDA1-12C45D357490}">
          <x15:cacheHierarchy aggregatedColumn="178"/>
        </ext>
      </extLst>
    </cacheHierarchy>
    <cacheHierarchy uniqueName="[Measures].[Sum of YEAR 1 COST ($US)]" caption="Sum of YEAR 1 COST ($US)" measure="1" displayFolder="" measureGroup="Narrative table" count="0" hidden="1">
      <extLst>
        <ext xmlns:x15="http://schemas.microsoft.com/office/spreadsheetml/2010/11/main" uri="{B97F6D7D-B522-45F9-BDA1-12C45D357490}">
          <x15:cacheHierarchy aggregatedColumn="179"/>
        </ext>
      </extLst>
    </cacheHierarchy>
    <cacheHierarchy uniqueName="[Measures].[Sum of YEAR 2 COST ($US)]" caption="Sum of YEAR 2 COST ($US)" measure="1" displayFolder="" measureGroup="Narrative table" count="0" hidden="1">
      <extLst>
        <ext xmlns:x15="http://schemas.microsoft.com/office/spreadsheetml/2010/11/main" uri="{B97F6D7D-B522-45F9-BDA1-12C45D357490}">
          <x15:cacheHierarchy aggregatedColumn="180"/>
        </ext>
      </extLst>
    </cacheHierarchy>
    <cacheHierarchy uniqueName="[Measures].[Sum of YEAR 3 COST ($US)]" caption="Sum of YEAR 3 COST ($US)" measure="1" displayFolder="" measureGroup="Narrative table" count="0" hidden="1">
      <extLst>
        <ext xmlns:x15="http://schemas.microsoft.com/office/spreadsheetml/2010/11/main" uri="{B97F6D7D-B522-45F9-BDA1-12C45D357490}">
          <x15:cacheHierarchy aggregatedColumn="182"/>
        </ext>
      </extLst>
    </cacheHierarchy>
    <cacheHierarchy uniqueName="[Measures].[Count of Implementer + agreement]" caption="Count of Implementer + agreement" measure="1" displayFolder="" measureGroup="Implementers" count="0" hidden="1">
      <extLst>
        <ext xmlns:x15="http://schemas.microsoft.com/office/spreadsheetml/2010/11/main" uri="{B97F6D7D-B522-45F9-BDA1-12C45D357490}">
          <x15:cacheHierarchy aggregatedColumn="61"/>
        </ext>
      </extLst>
    </cacheHierarchy>
    <cacheHierarchy uniqueName="[Measures].[Count of Implementer]" caption="Count of Implementer" measure="1" displayFolder="" measureGroup="Narrative table" count="0" hidden="1">
      <extLst>
        <ext xmlns:x15="http://schemas.microsoft.com/office/spreadsheetml/2010/11/main" uri="{B97F6D7D-B522-45F9-BDA1-12C45D357490}">
          <x15:cacheHierarchy aggregatedColumn="163"/>
        </ext>
      </extLst>
    </cacheHierarchy>
    <cacheHierarchy uniqueName="[Measures].[Sum of ExpenditureReportTable.Total Expenditure]" caption="Sum of ExpenditureReportTable.Total Expenditure" measure="1" displayFolder="" measureGroup="ToExport" count="0" hidden="1">
      <extLst>
        <ext xmlns:x15="http://schemas.microsoft.com/office/spreadsheetml/2010/11/main" uri="{B97F6D7D-B522-45F9-BDA1-12C45D357490}">
          <x15:cacheHierarchy aggregatedColumn="327"/>
        </ext>
      </extLst>
    </cacheHierarchy>
  </cacheHierarchies>
  <kpis count="0"/>
  <extLst>
    <ext xmlns:x14="http://schemas.microsoft.com/office/spreadsheetml/2009/9/main" uri="{725AE2AE-9491-48be-B2B4-4EB974FC3084}">
      <x14:pivotCacheDefinition slicerData="1" pivotCacheId="1669803421"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1">
  <r>
    <x v="0"/>
    <x v="0"/>
    <x v="0"/>
    <s v="Grant, Loan, Private equity"/>
    <x v="0"/>
    <s v="n/a"/>
    <x v="0"/>
    <x v="0"/>
  </r>
  <r>
    <x v="1"/>
    <x v="1"/>
    <x v="1"/>
    <s v="Policy, Action plan, National budget, Long-term strategy, Recovery plan or stimulus package, Development plan"/>
    <x v="1"/>
    <s v="Adopted, Implemented"/>
    <x v="1"/>
    <x v="0"/>
  </r>
  <r>
    <x v="2"/>
    <x v="2"/>
    <x v="2"/>
    <s v="n/a"/>
    <x v="0"/>
    <s v="n/a"/>
    <x v="2"/>
    <x v="0"/>
  </r>
  <r>
    <x v="3"/>
    <x v="3"/>
    <x v="3"/>
    <s v="Bilateral agreement, Legally-binding decision or treaty, Memorandum of Understanding (MoU), Voluntary international framework, Multilateral agreement"/>
    <x v="2"/>
    <s v="National governments, Businesses, Subnational governments, NGO or IGO"/>
    <x v="3"/>
    <x v="0"/>
  </r>
  <r>
    <x v="4"/>
    <x v="4"/>
    <x v="4"/>
    <s v="Regional entity, National government, Sub-national government"/>
    <x v="0"/>
    <s v="n/a"/>
    <x v="4"/>
    <x v="0"/>
  </r>
  <r>
    <x v="5"/>
    <x v="5"/>
    <x v="5"/>
    <s v="Law, Regulation, By-law, Standard"/>
    <x v="1"/>
    <s v="Adopted, Implemented"/>
    <x v="5"/>
    <x v="0"/>
  </r>
  <r>
    <x v="6"/>
    <x v="6"/>
    <x v="2"/>
    <s v="n/a"/>
    <x v="0"/>
    <s v="n/a"/>
    <x v="6"/>
    <x v="0"/>
  </r>
  <r>
    <x v="7"/>
    <x v="7"/>
    <x v="6"/>
    <s v="CCAC-funded, CCAC partner, Non-partner"/>
    <x v="0"/>
    <s v="n/a"/>
    <x v="7"/>
    <x v="0"/>
  </r>
  <r>
    <x v="8"/>
    <x v="8"/>
    <x v="7"/>
    <s v="Regional, National, Local "/>
    <x v="0"/>
    <s v="n/a"/>
    <x v="8"/>
    <x v="0"/>
  </r>
  <r>
    <x v="9"/>
    <x v="9"/>
    <x v="4"/>
    <s v="NGO, IGO, Company, Independent/self-employed"/>
    <x v="0"/>
    <s v="n/a"/>
    <x v="4"/>
    <x v="0"/>
  </r>
  <r>
    <x v="10"/>
    <x v="10"/>
    <x v="8"/>
    <s v="Individual or household, Entity or institution, Industry"/>
    <x v="0"/>
    <s v="n/a"/>
    <x v="9"/>
    <x v="0"/>
  </r>
  <r>
    <x v="11"/>
    <x v="11"/>
    <x v="2"/>
    <s v="n/a"/>
    <x v="0"/>
    <s v="n/a"/>
    <x v="10"/>
    <x v="0"/>
  </r>
  <r>
    <x v="12"/>
    <x v="12"/>
    <x v="5"/>
    <s v="Co-funding, In-kind contribution"/>
    <x v="0"/>
    <s v="n/a"/>
    <x v="11"/>
    <x v="1"/>
  </r>
  <r>
    <x v="13"/>
    <x v="13"/>
    <x v="9"/>
    <s v="Head of State, Minister or equivalent, Mayor, Leader of organisation "/>
    <x v="0"/>
    <s v="n/a"/>
    <x v="12"/>
    <x v="1"/>
  </r>
  <r>
    <x v="14"/>
    <x v="14"/>
    <x v="10"/>
    <s v="Binding, Voluntary"/>
    <x v="3"/>
    <s v="Regional/International, National, Sub-national"/>
    <x v="13"/>
    <x v="1"/>
  </r>
  <r>
    <x v="15"/>
    <x v="15"/>
    <x v="5"/>
    <s v="Policy, Action plan, National budget, Long-term strategy, Recovery plan or stimulus package, Development plan, Law, Regulation, By-law, Standard"/>
    <x v="3"/>
    <s v="Regional/International, National, Sub-national"/>
    <x v="14"/>
    <x v="1"/>
  </r>
  <r>
    <x v="16"/>
    <x v="16"/>
    <x v="11"/>
    <s v="Small (&lt;50), Medium (50-100), Large (&gt;100)"/>
    <x v="0"/>
    <s v="n/a"/>
    <x v="15"/>
    <x v="1"/>
  </r>
  <r>
    <x v="17"/>
    <x v="15"/>
    <x v="5"/>
    <s v="Assessment, Benefits calculation, Inventory, Projection"/>
    <x v="0"/>
    <s v="n/a"/>
    <x v="16"/>
    <x v="1"/>
  </r>
  <r>
    <x v="18"/>
    <x v="17"/>
    <x v="12"/>
    <s v="Awareness material, Best practice, Case study or report, Guideline or tool, Knowledge platform, Scientific research, Training material"/>
    <x v="0"/>
    <s v="n/a"/>
    <x v="17"/>
    <x v="1"/>
  </r>
  <r>
    <x v="19"/>
    <x v="11"/>
    <x v="13"/>
    <s v="Individual or household, Entity or institution, Industry"/>
    <x v="0"/>
    <s v="n/a"/>
    <x v="18"/>
    <x v="1"/>
  </r>
  <r>
    <x v="20"/>
    <x v="18"/>
    <x v="14"/>
    <s v="General awarenesss, Policy or planning, Technical skills or practices"/>
    <x v="4"/>
    <s v="For-profit organisation, Government, Non-profit organisation, Self-employed"/>
    <x v="19"/>
    <x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3">
  <r>
    <x v="0"/>
    <x v="0"/>
    <x v="0"/>
    <x v="0"/>
  </r>
  <r>
    <x v="0"/>
    <x v="1"/>
    <x v="0"/>
    <x v="0"/>
  </r>
  <r>
    <x v="0"/>
    <x v="2"/>
    <x v="0"/>
    <x v="0"/>
  </r>
  <r>
    <x v="1"/>
    <x v="3"/>
    <x v="1"/>
    <x v="0"/>
  </r>
  <r>
    <x v="1"/>
    <x v="3"/>
    <x v="2"/>
    <x v="0"/>
  </r>
  <r>
    <x v="1"/>
    <x v="4"/>
    <x v="1"/>
    <x v="0"/>
  </r>
  <r>
    <x v="1"/>
    <x v="4"/>
    <x v="2"/>
    <x v="0"/>
  </r>
  <r>
    <x v="1"/>
    <x v="5"/>
    <x v="1"/>
    <x v="0"/>
  </r>
  <r>
    <x v="1"/>
    <x v="5"/>
    <x v="2"/>
    <x v="0"/>
  </r>
  <r>
    <x v="1"/>
    <x v="6"/>
    <x v="1"/>
    <x v="0"/>
  </r>
  <r>
    <x v="1"/>
    <x v="6"/>
    <x v="2"/>
    <x v="0"/>
  </r>
  <r>
    <x v="1"/>
    <x v="7"/>
    <x v="1"/>
    <x v="0"/>
  </r>
  <r>
    <x v="1"/>
    <x v="7"/>
    <x v="2"/>
    <x v="0"/>
  </r>
  <r>
    <x v="1"/>
    <x v="8"/>
    <x v="1"/>
    <x v="0"/>
  </r>
  <r>
    <x v="1"/>
    <x v="8"/>
    <x v="2"/>
    <x v="0"/>
  </r>
  <r>
    <x v="2"/>
    <x v="9"/>
    <x v="0"/>
    <x v="0"/>
  </r>
  <r>
    <x v="3"/>
    <x v="10"/>
    <x v="3"/>
    <x v="0"/>
  </r>
  <r>
    <x v="3"/>
    <x v="10"/>
    <x v="4"/>
    <x v="0"/>
  </r>
  <r>
    <x v="3"/>
    <x v="10"/>
    <x v="5"/>
    <x v="0"/>
  </r>
  <r>
    <x v="3"/>
    <x v="10"/>
    <x v="6"/>
    <x v="0"/>
  </r>
  <r>
    <x v="3"/>
    <x v="11"/>
    <x v="3"/>
    <x v="0"/>
  </r>
  <r>
    <x v="3"/>
    <x v="11"/>
    <x v="4"/>
    <x v="0"/>
  </r>
  <r>
    <x v="3"/>
    <x v="11"/>
    <x v="5"/>
    <x v="0"/>
  </r>
  <r>
    <x v="3"/>
    <x v="11"/>
    <x v="6"/>
    <x v="0"/>
  </r>
  <r>
    <x v="3"/>
    <x v="12"/>
    <x v="3"/>
    <x v="0"/>
  </r>
  <r>
    <x v="3"/>
    <x v="12"/>
    <x v="4"/>
    <x v="0"/>
  </r>
  <r>
    <x v="3"/>
    <x v="12"/>
    <x v="5"/>
    <x v="0"/>
  </r>
  <r>
    <x v="3"/>
    <x v="12"/>
    <x v="6"/>
    <x v="0"/>
  </r>
  <r>
    <x v="3"/>
    <x v="13"/>
    <x v="3"/>
    <x v="0"/>
  </r>
  <r>
    <x v="3"/>
    <x v="13"/>
    <x v="4"/>
    <x v="0"/>
  </r>
  <r>
    <x v="3"/>
    <x v="13"/>
    <x v="5"/>
    <x v="0"/>
  </r>
  <r>
    <x v="3"/>
    <x v="13"/>
    <x v="6"/>
    <x v="0"/>
  </r>
  <r>
    <x v="3"/>
    <x v="14"/>
    <x v="3"/>
    <x v="0"/>
  </r>
  <r>
    <x v="3"/>
    <x v="14"/>
    <x v="4"/>
    <x v="0"/>
  </r>
  <r>
    <x v="3"/>
    <x v="14"/>
    <x v="5"/>
    <x v="0"/>
  </r>
  <r>
    <x v="3"/>
    <x v="14"/>
    <x v="6"/>
    <x v="0"/>
  </r>
  <r>
    <x v="4"/>
    <x v="15"/>
    <x v="0"/>
    <x v="0"/>
  </r>
  <r>
    <x v="4"/>
    <x v="16"/>
    <x v="0"/>
    <x v="0"/>
  </r>
  <r>
    <x v="4"/>
    <x v="17"/>
    <x v="0"/>
    <x v="0"/>
  </r>
  <r>
    <x v="5"/>
    <x v="18"/>
    <x v="1"/>
    <x v="0"/>
  </r>
  <r>
    <x v="5"/>
    <x v="18"/>
    <x v="2"/>
    <x v="0"/>
  </r>
  <r>
    <x v="5"/>
    <x v="19"/>
    <x v="1"/>
    <x v="0"/>
  </r>
  <r>
    <x v="5"/>
    <x v="19"/>
    <x v="2"/>
    <x v="0"/>
  </r>
  <r>
    <x v="5"/>
    <x v="20"/>
    <x v="1"/>
    <x v="0"/>
  </r>
  <r>
    <x v="5"/>
    <x v="20"/>
    <x v="2"/>
    <x v="0"/>
  </r>
  <r>
    <x v="5"/>
    <x v="21"/>
    <x v="1"/>
    <x v="0"/>
  </r>
  <r>
    <x v="5"/>
    <x v="21"/>
    <x v="2"/>
    <x v="0"/>
  </r>
  <r>
    <x v="6"/>
    <x v="9"/>
    <x v="0"/>
    <x v="0"/>
  </r>
  <r>
    <x v="7"/>
    <x v="22"/>
    <x v="0"/>
    <x v="0"/>
  </r>
  <r>
    <x v="7"/>
    <x v="23"/>
    <x v="0"/>
    <x v="0"/>
  </r>
  <r>
    <x v="7"/>
    <x v="24"/>
    <x v="0"/>
    <x v="0"/>
  </r>
  <r>
    <x v="8"/>
    <x v="25"/>
    <x v="0"/>
    <x v="0"/>
  </r>
  <r>
    <x v="8"/>
    <x v="26"/>
    <x v="0"/>
    <x v="0"/>
  </r>
  <r>
    <x v="8"/>
    <x v="27"/>
    <x v="0"/>
    <x v="0"/>
  </r>
  <r>
    <x v="9"/>
    <x v="28"/>
    <x v="0"/>
    <x v="0"/>
  </r>
  <r>
    <x v="9"/>
    <x v="29"/>
    <x v="0"/>
    <x v="0"/>
  </r>
  <r>
    <x v="9"/>
    <x v="30"/>
    <x v="0"/>
    <x v="0"/>
  </r>
  <r>
    <x v="9"/>
    <x v="31"/>
    <x v="0"/>
    <x v="0"/>
  </r>
  <r>
    <x v="10"/>
    <x v="32"/>
    <x v="0"/>
    <x v="0"/>
  </r>
  <r>
    <x v="10"/>
    <x v="33"/>
    <x v="0"/>
    <x v="0"/>
  </r>
  <r>
    <x v="10"/>
    <x v="34"/>
    <x v="0"/>
    <x v="0"/>
  </r>
  <r>
    <x v="11"/>
    <x v="9"/>
    <x v="0"/>
    <x v="0"/>
  </r>
  <r>
    <x v="12"/>
    <x v="35"/>
    <x v="0"/>
    <x v="1"/>
  </r>
  <r>
    <x v="12"/>
    <x v="36"/>
    <x v="0"/>
    <x v="1"/>
  </r>
  <r>
    <x v="13"/>
    <x v="37"/>
    <x v="0"/>
    <x v="1"/>
  </r>
  <r>
    <x v="13"/>
    <x v="38"/>
    <x v="0"/>
    <x v="1"/>
  </r>
  <r>
    <x v="13"/>
    <x v="39"/>
    <x v="0"/>
    <x v="1"/>
  </r>
  <r>
    <x v="13"/>
    <x v="40"/>
    <x v="0"/>
    <x v="1"/>
  </r>
  <r>
    <x v="14"/>
    <x v="41"/>
    <x v="7"/>
    <x v="1"/>
  </r>
  <r>
    <x v="14"/>
    <x v="41"/>
    <x v="8"/>
    <x v="1"/>
  </r>
  <r>
    <x v="14"/>
    <x v="41"/>
    <x v="9"/>
    <x v="1"/>
  </r>
  <r>
    <x v="14"/>
    <x v="42"/>
    <x v="7"/>
    <x v="1"/>
  </r>
  <r>
    <x v="14"/>
    <x v="42"/>
    <x v="8"/>
    <x v="1"/>
  </r>
  <r>
    <x v="14"/>
    <x v="42"/>
    <x v="9"/>
    <x v="1"/>
  </r>
  <r>
    <x v="15"/>
    <x v="3"/>
    <x v="7"/>
    <x v="1"/>
  </r>
  <r>
    <x v="15"/>
    <x v="3"/>
    <x v="8"/>
    <x v="1"/>
  </r>
  <r>
    <x v="15"/>
    <x v="3"/>
    <x v="9"/>
    <x v="1"/>
  </r>
  <r>
    <x v="15"/>
    <x v="4"/>
    <x v="7"/>
    <x v="1"/>
  </r>
  <r>
    <x v="15"/>
    <x v="4"/>
    <x v="8"/>
    <x v="1"/>
  </r>
  <r>
    <x v="15"/>
    <x v="4"/>
    <x v="9"/>
    <x v="1"/>
  </r>
  <r>
    <x v="15"/>
    <x v="5"/>
    <x v="7"/>
    <x v="1"/>
  </r>
  <r>
    <x v="15"/>
    <x v="5"/>
    <x v="8"/>
    <x v="1"/>
  </r>
  <r>
    <x v="15"/>
    <x v="5"/>
    <x v="9"/>
    <x v="1"/>
  </r>
  <r>
    <x v="15"/>
    <x v="6"/>
    <x v="7"/>
    <x v="1"/>
  </r>
  <r>
    <x v="15"/>
    <x v="6"/>
    <x v="8"/>
    <x v="1"/>
  </r>
  <r>
    <x v="15"/>
    <x v="6"/>
    <x v="9"/>
    <x v="1"/>
  </r>
  <r>
    <x v="15"/>
    <x v="7"/>
    <x v="7"/>
    <x v="1"/>
  </r>
  <r>
    <x v="15"/>
    <x v="7"/>
    <x v="8"/>
    <x v="1"/>
  </r>
  <r>
    <x v="15"/>
    <x v="7"/>
    <x v="9"/>
    <x v="1"/>
  </r>
  <r>
    <x v="15"/>
    <x v="8"/>
    <x v="7"/>
    <x v="1"/>
  </r>
  <r>
    <x v="15"/>
    <x v="8"/>
    <x v="8"/>
    <x v="1"/>
  </r>
  <r>
    <x v="15"/>
    <x v="8"/>
    <x v="9"/>
    <x v="1"/>
  </r>
  <r>
    <x v="15"/>
    <x v="18"/>
    <x v="7"/>
    <x v="1"/>
  </r>
  <r>
    <x v="15"/>
    <x v="18"/>
    <x v="8"/>
    <x v="1"/>
  </r>
  <r>
    <x v="15"/>
    <x v="18"/>
    <x v="9"/>
    <x v="1"/>
  </r>
  <r>
    <x v="15"/>
    <x v="19"/>
    <x v="7"/>
    <x v="1"/>
  </r>
  <r>
    <x v="15"/>
    <x v="19"/>
    <x v="8"/>
    <x v="1"/>
  </r>
  <r>
    <x v="15"/>
    <x v="19"/>
    <x v="9"/>
    <x v="1"/>
  </r>
  <r>
    <x v="15"/>
    <x v="20"/>
    <x v="7"/>
    <x v="1"/>
  </r>
  <r>
    <x v="15"/>
    <x v="20"/>
    <x v="8"/>
    <x v="1"/>
  </r>
  <r>
    <x v="15"/>
    <x v="20"/>
    <x v="9"/>
    <x v="1"/>
  </r>
  <r>
    <x v="15"/>
    <x v="21"/>
    <x v="7"/>
    <x v="1"/>
  </r>
  <r>
    <x v="15"/>
    <x v="21"/>
    <x v="8"/>
    <x v="1"/>
  </r>
  <r>
    <x v="15"/>
    <x v="21"/>
    <x v="9"/>
    <x v="1"/>
  </r>
  <r>
    <x v="16"/>
    <x v="43"/>
    <x v="0"/>
    <x v="1"/>
  </r>
  <r>
    <x v="16"/>
    <x v="44"/>
    <x v="0"/>
    <x v="1"/>
  </r>
  <r>
    <x v="16"/>
    <x v="45"/>
    <x v="0"/>
    <x v="1"/>
  </r>
  <r>
    <x v="17"/>
    <x v="46"/>
    <x v="0"/>
    <x v="1"/>
  </r>
  <r>
    <x v="17"/>
    <x v="47"/>
    <x v="0"/>
    <x v="1"/>
  </r>
  <r>
    <x v="17"/>
    <x v="48"/>
    <x v="0"/>
    <x v="1"/>
  </r>
  <r>
    <x v="17"/>
    <x v="49"/>
    <x v="0"/>
    <x v="1"/>
  </r>
  <r>
    <x v="18"/>
    <x v="50"/>
    <x v="0"/>
    <x v="1"/>
  </r>
  <r>
    <x v="18"/>
    <x v="51"/>
    <x v="0"/>
    <x v="1"/>
  </r>
  <r>
    <x v="18"/>
    <x v="52"/>
    <x v="0"/>
    <x v="1"/>
  </r>
  <r>
    <x v="18"/>
    <x v="53"/>
    <x v="0"/>
    <x v="1"/>
  </r>
  <r>
    <x v="18"/>
    <x v="54"/>
    <x v="0"/>
    <x v="1"/>
  </r>
  <r>
    <x v="18"/>
    <x v="55"/>
    <x v="0"/>
    <x v="1"/>
  </r>
  <r>
    <x v="18"/>
    <x v="56"/>
    <x v="0"/>
    <x v="1"/>
  </r>
  <r>
    <x v="19"/>
    <x v="32"/>
    <x v="0"/>
    <x v="1"/>
  </r>
  <r>
    <x v="19"/>
    <x v="33"/>
    <x v="0"/>
    <x v="1"/>
  </r>
  <r>
    <x v="19"/>
    <x v="34"/>
    <x v="0"/>
    <x v="1"/>
  </r>
  <r>
    <x v="20"/>
    <x v="57"/>
    <x v="10"/>
    <x v="1"/>
  </r>
  <r>
    <x v="20"/>
    <x v="57"/>
    <x v="11"/>
    <x v="1"/>
  </r>
  <r>
    <x v="20"/>
    <x v="57"/>
    <x v="12"/>
    <x v="1"/>
  </r>
  <r>
    <x v="20"/>
    <x v="57"/>
    <x v="13"/>
    <x v="1"/>
  </r>
  <r>
    <x v="20"/>
    <x v="58"/>
    <x v="10"/>
    <x v="1"/>
  </r>
  <r>
    <x v="20"/>
    <x v="58"/>
    <x v="11"/>
    <x v="1"/>
  </r>
  <r>
    <x v="20"/>
    <x v="58"/>
    <x v="12"/>
    <x v="1"/>
  </r>
  <r>
    <x v="20"/>
    <x v="58"/>
    <x v="13"/>
    <x v="1"/>
  </r>
  <r>
    <x v="20"/>
    <x v="59"/>
    <x v="10"/>
    <x v="1"/>
  </r>
  <r>
    <x v="20"/>
    <x v="59"/>
    <x v="11"/>
    <x v="1"/>
  </r>
  <r>
    <x v="20"/>
    <x v="59"/>
    <x v="12"/>
    <x v="1"/>
  </r>
  <r>
    <x v="20"/>
    <x v="59"/>
    <x v="13"/>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0FC66A7-709B-4866-A407-F927BDF13007}" name="SelectedAgreement" cacheId="3" applyNumberFormats="0" applyBorderFormats="0" applyFontFormats="0" applyPatternFormats="0" applyAlignmentFormats="0" applyWidthHeightFormats="1" dataCaption="Values" errorCaption="&quot;&quot;" showError="1" missingCaption="&quot;&quot;" tag="5f520f60-09f5-4262-bd7f-2ea1b57b97e3" updatedVersion="8" minRefreshableVersion="3" showDrill="0" subtotalHiddenItems="1" rowGrandTotals="0" colGrandTotals="0" itemPrintTitles="1" createdVersion="7" indent="0" compact="0" compactData="0" multipleFieldFilters="0">
  <location ref="G4:G6" firstHeaderRow="1" firstDataRow="1" firstDataCol="1"/>
  <pivotFields count="3">
    <pivotField compact="0" allDrilled="1" outline="0" subtotalTop="0" showAll="0" sortType="ascending" defaultSubtotal="0" defaultAttributeDrillState="1">
      <items count="1">
        <item x="0"/>
      </items>
    </pivotField>
    <pivotField axis="axisRow" compact="0" allDrilled="1" outline="0" subtotalTop="0" showAll="0" sortType="ascending" defaultSubtotal="0" defaultAttributeDrillState="1">
      <items count="2">
        <item x="1"/>
        <item x="0"/>
      </items>
    </pivotField>
    <pivotField compact="0" allDrilled="1" outline="0" subtotalTop="0" showAll="0" dataSourceSort="1" defaultSubtotal="0" defaultAttributeDrillState="1"/>
  </pivotFields>
  <rowFields count="1">
    <field x="1"/>
  </rowFields>
  <rowItems count="2">
    <i>
      <x/>
    </i>
    <i>
      <x v="1"/>
    </i>
  </rowItems>
  <formats count="1">
    <format dxfId="198">
      <pivotArea dataOnly="0" labelOnly="1" outline="0" fieldPosition="0">
        <references count="1">
          <reference field="1" count="0"/>
        </references>
      </pivotArea>
    </format>
  </formats>
  <pivotHierarchies count="35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16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8A72867-B337-489B-8855-D6F30E748A3A}" name="PivotTable6" cacheId="1" applyNumberFormats="0" applyBorderFormats="0" applyFontFormats="0" applyPatternFormats="0" applyAlignmentFormats="0" applyWidthHeightFormats="1" dataCaption="Values" errorCaption="&quot;&quot;" showError="1" missingCaption="&quot;&quot;" tag="ab4ca9b7-e153-4b75-b76e-b926f4f4cd11" updatedVersion="8" minRefreshableVersion="3" showDrill="0" subtotalHiddenItems="1" rowGrandTotals="0" colGrandTotals="0" itemPrintTitles="1" createdVersion="7" indent="0" compact="0" compactData="0" multipleFieldFilters="0">
  <location ref="AT5:BD37" firstHeaderRow="0" firstDataRow="1" firstDataCol="7" rowPageCount="2" colPageCount="1"/>
  <pivotFields count="13">
    <pivotField axis="axisRow" compact="0" allDrilled="1" outline="0" subtotalTop="0" showAll="0" dataSourceSort="1" defaultSubtotal="0" defaultAttributeDrillState="1">
      <items count="6">
        <item x="0"/>
        <item x="1"/>
        <item x="2"/>
        <item x="3"/>
        <item x="4"/>
        <item x="5"/>
      </items>
      <extLst>
        <ext xmlns:x14="http://schemas.microsoft.com/office/spreadsheetml/2009/9/main" uri="{2946ED86-A175-432a-8AC1-64E0C546D7DE}">
          <x14:pivotField fillDownLabels="1"/>
        </ext>
      </extLst>
    </pivotField>
    <pivotField axis="axisRow" compact="0" allDrilled="1" outline="0" subtotalTop="0" showAll="0" sortType="ascending" defaultSubtotal="0" defaultAttributeDrillState="1">
      <items count="32">
        <item x="0"/>
        <item x="1"/>
        <item x="2"/>
        <item x="3"/>
        <item x="4"/>
        <item x="5"/>
        <item x="6"/>
        <item x="7"/>
        <item x="8"/>
        <item x="9"/>
        <item x="10"/>
        <item x="11"/>
        <item x="12"/>
        <item x="13"/>
        <item x="14"/>
        <item x="15"/>
        <item x="16"/>
        <item x="17"/>
        <item x="18"/>
        <item x="19"/>
        <item x="20"/>
        <item x="21"/>
        <item x="22"/>
        <item x="23"/>
        <item x="24"/>
        <item x="27"/>
        <item x="25"/>
        <item x="26"/>
        <item x="28"/>
        <item x="29"/>
        <item x="30"/>
        <item x="31"/>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Row" compact="0" allDrilled="1" outline="0" subtotalTop="0" showAll="0" sortType="ascending" defaultSubtotal="0" defaultAttributeDrillState="1">
      <items count="2">
        <item x="0"/>
        <item x="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sortType="ascending" defaultSubtotal="0" defaultAttributeDrillState="1">
      <items count="26">
        <item x="0"/>
        <item x="1"/>
        <item x="2"/>
        <item x="3"/>
        <item x="4"/>
        <item x="5"/>
        <item x="6"/>
        <item x="7"/>
        <item x="8"/>
        <item x="9"/>
        <item x="10"/>
        <item x="11"/>
        <item x="12"/>
        <item x="13"/>
        <item x="14"/>
        <item x="15"/>
        <item x="16"/>
        <item x="17"/>
        <item x="18"/>
        <item x="19"/>
        <item x="20"/>
        <item x="21"/>
        <item x="22"/>
        <item x="23"/>
        <item x="24"/>
        <item x="25"/>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7">
    <field x="10"/>
    <field x="0"/>
    <field x="6"/>
    <field x="2"/>
    <field x="3"/>
    <field x="11"/>
    <field x="1"/>
  </rowFields>
  <rowItems count="32">
    <i>
      <x/>
      <x/>
      <x/>
      <x/>
      <x/>
      <x/>
      <x/>
    </i>
    <i r="1">
      <x v="1"/>
      <x/>
      <x/>
      <x/>
      <x/>
      <x v="1"/>
    </i>
    <i>
      <x v="1"/>
      <x/>
      <x/>
      <x/>
      <x/>
      <x/>
      <x v="2"/>
    </i>
    <i>
      <x v="2"/>
      <x/>
      <x/>
      <x/>
      <x/>
      <x/>
      <x v="3"/>
    </i>
    <i>
      <x v="3"/>
      <x v="1"/>
      <x/>
      <x/>
      <x/>
      <x/>
      <x v="4"/>
    </i>
    <i>
      <x v="4"/>
      <x/>
      <x/>
      <x/>
      <x/>
      <x/>
      <x v="5"/>
    </i>
    <i>
      <x v="5"/>
      <x/>
      <x/>
      <x/>
      <x/>
      <x/>
      <x v="6"/>
    </i>
    <i>
      <x v="6"/>
      <x v="2"/>
      <x/>
      <x/>
      <x/>
      <x/>
      <x v="7"/>
    </i>
    <i>
      <x v="7"/>
      <x v="2"/>
      <x/>
      <x/>
      <x/>
      <x/>
      <x v="8"/>
    </i>
    <i>
      <x v="8"/>
      <x/>
      <x/>
      <x/>
      <x/>
      <x/>
      <x v="9"/>
    </i>
    <i>
      <x v="9"/>
      <x/>
      <x/>
      <x/>
      <x/>
      <x/>
      <x v="10"/>
    </i>
    <i>
      <x v="10"/>
      <x v="2"/>
      <x/>
      <x/>
      <x/>
      <x/>
      <x v="11"/>
    </i>
    <i>
      <x v="11"/>
      <x/>
      <x/>
      <x/>
      <x/>
      <x/>
      <x v="12"/>
    </i>
    <i>
      <x v="12"/>
      <x/>
      <x/>
      <x/>
      <x/>
      <x/>
      <x v="13"/>
    </i>
    <i>
      <x v="13"/>
      <x v="2"/>
      <x/>
      <x/>
      <x/>
      <x/>
      <x v="14"/>
    </i>
    <i>
      <x v="14"/>
      <x/>
      <x/>
      <x/>
      <x/>
      <x/>
      <x v="15"/>
    </i>
    <i>
      <x v="15"/>
      <x v="3"/>
      <x/>
      <x/>
      <x/>
      <x/>
      <x v="16"/>
    </i>
    <i r="1">
      <x/>
      <x/>
      <x/>
      <x/>
      <x/>
      <x v="17"/>
    </i>
    <i>
      <x v="16"/>
      <x/>
      <x/>
      <x/>
      <x/>
      <x/>
      <x v="18"/>
    </i>
    <i>
      <x v="17"/>
      <x/>
      <x/>
      <x/>
      <x/>
      <x/>
      <x v="19"/>
    </i>
    <i>
      <x v="18"/>
      <x v="2"/>
      <x/>
      <x/>
      <x/>
      <x/>
      <x v="20"/>
    </i>
    <i>
      <x v="19"/>
      <x v="2"/>
      <x/>
      <x/>
      <x/>
      <x/>
      <x v="21"/>
    </i>
    <i>
      <x v="20"/>
      <x/>
      <x/>
      <x/>
      <x/>
      <x/>
      <x v="22"/>
    </i>
    <i>
      <x v="21"/>
      <x v="2"/>
      <x/>
      <x/>
      <x/>
      <x/>
      <x v="23"/>
    </i>
    <i>
      <x v="22"/>
      <x v="2"/>
      <x/>
      <x/>
      <x/>
      <x/>
      <x v="24"/>
    </i>
    <i>
      <x v="23"/>
      <x v="2"/>
      <x/>
      <x/>
      <x/>
      <x/>
      <x v="26"/>
    </i>
    <i r="6">
      <x v="27"/>
    </i>
    <i>
      <x v="24"/>
      <x v="2"/>
      <x/>
      <x/>
      <x/>
      <x/>
      <x v="25"/>
    </i>
    <i>
      <x v="25"/>
      <x v="4"/>
      <x v="1"/>
      <x/>
      <x/>
      <x/>
      <x v="28"/>
    </i>
    <i r="1">
      <x/>
      <x/>
      <x/>
      <x/>
      <x/>
      <x v="29"/>
    </i>
    <i r="6">
      <x v="30"/>
    </i>
    <i r="1">
      <x v="5"/>
      <x/>
      <x/>
      <x/>
      <x/>
      <x v="31"/>
    </i>
  </rowItems>
  <colFields count="1">
    <field x="-2"/>
  </colFields>
  <colItems count="4">
    <i>
      <x/>
    </i>
    <i i="1">
      <x v="1"/>
    </i>
    <i i="2">
      <x v="2"/>
    </i>
    <i i="3">
      <x v="3"/>
    </i>
  </colItems>
  <pageFields count="2">
    <pageField fld="5" hier="165" name="[Narrative table].[Agreement filter].[All]" cap="All"/>
    <pageField fld="4" hier="164" name="[Narrative table].[Level].&amp;[Expenditure]" cap="Expenditure"/>
  </pageFields>
  <dataFields count="4">
    <dataField name="Sum of TOTAL COST" fld="12" baseField="0" baseItem="0"/>
    <dataField name="Sum of YEAR 1 COST ($US)" fld="7" baseField="0" baseItem="0"/>
    <dataField name="Sum of YEAR 2 COST ($US)" fld="8" baseField="0" baseItem="0"/>
    <dataField name="Sum of YEAR 3 COST ($US)" fld="9" baseField="0" baseItem="0"/>
  </dataFields>
  <pivotHierarchies count="35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Expenditure]"/>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7">
    <rowHierarchyUsage hierarchyUsage="183"/>
    <rowHierarchyUsage hierarchyUsage="157"/>
    <rowHierarchyUsage hierarchyUsage="174"/>
    <rowHierarchyUsage hierarchyUsage="159"/>
    <rowHierarchyUsage hierarchyUsage="162"/>
    <rowHierarchyUsage hierarchyUsage="161"/>
    <rowHierarchyUsage hierarchyUsage="16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57DF3D7-2E44-4626-A717-BC4ACFB52D2E}" name="PivotTable12" cacheId="4" applyNumberFormats="0" applyBorderFormats="0" applyFontFormats="0" applyPatternFormats="0" applyAlignmentFormats="0" applyWidthHeightFormats="1" dataCaption="Values" errorCaption="&quot;&quot;" showError="1" missingCaption="&quot;&quot;" tag="ffac75e9-fd73-4a80-9761-690e3b481c3f" updatedVersion="8" minRefreshableVersion="3" showDrill="0" subtotalHiddenItems="1" rowGrandTotals="0" colGrandTotals="0" itemPrintTitles="1" createdVersion="7" indent="0" compact="0" compactData="0" multipleFieldFilters="0">
  <location ref="BL5:BY14" firstHeaderRow="1" firstDataRow="1" firstDataCol="14" rowPageCount="2" colPageCount="1"/>
  <pivotFields count="16">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4">
        <item x="0"/>
        <item x="1"/>
        <item x="2"/>
        <item x="3"/>
      </items>
    </pivotField>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sortType="ascending"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6">
        <item x="0"/>
        <item x="1"/>
        <item x="2"/>
        <item x="3"/>
        <item x="4"/>
        <item x="5"/>
      </items>
    </pivotField>
    <pivotField axis="axisRow" compact="0" allDrilled="1" outline="0" subtotalTop="0" showAll="0" dataSourceSort="1" defaultSubtotal="0" defaultAttributeDrillState="1">
      <items count="4">
        <item x="0"/>
        <item x="1"/>
        <item x="2"/>
        <item x="3"/>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8">
        <item x="0"/>
        <item x="1"/>
        <item x="2"/>
        <item x="3"/>
        <item x="4"/>
        <item x="5"/>
        <item x="6"/>
        <item x="7"/>
      </items>
    </pivotField>
    <pivotField axis="axisRow" compact="0" allDrilled="1" outline="0" subtotalTop="0" showAll="0" dataSourceSort="1" defaultSubtotal="0" defaultAttributeDrillState="1">
      <items count="5">
        <item x="0"/>
        <item x="1"/>
        <item x="2"/>
        <item x="3"/>
        <item x="4"/>
      </items>
    </pivotField>
    <pivotField axis="axisPage" compact="0" allDrilled="1" outline="0" subtotalTop="0" showAll="0" dataSourceSort="1" defaultSubtotal="0" defaultAttributeDrillState="1"/>
    <pivotField axis="axisPage" compact="0" allDrilled="1" outline="0" subtotalTop="0" showAll="0" dataSourceSort="1" defaultSubtotal="0" defaultAttributeDrillState="1"/>
  </pivotFields>
  <rowFields count="14">
    <field x="5"/>
    <field x="0"/>
    <field x="2"/>
    <field x="3"/>
    <field x="4"/>
    <field x="6"/>
    <field x="1"/>
    <field x="7"/>
    <field x="8"/>
    <field x="9"/>
    <field x="10"/>
    <field x="11"/>
    <field x="12"/>
    <field x="13"/>
  </rowFields>
  <rowItems count="9">
    <i>
      <x/>
      <x/>
      <x/>
      <x/>
      <x/>
      <x/>
      <x/>
      <x/>
      <x/>
      <x/>
      <x/>
      <x/>
      <x/>
      <x/>
    </i>
    <i>
      <x v="1"/>
      <x v="1"/>
      <x v="1"/>
      <x v="1"/>
      <x v="1"/>
      <x/>
      <x v="1"/>
      <x/>
      <x/>
      <x/>
      <x/>
      <x/>
      <x v="1"/>
      <x/>
    </i>
    <i>
      <x v="2"/>
      <x v="2"/>
      <x v="2"/>
      <x/>
      <x v="2"/>
      <x v="1"/>
      <x v="2"/>
      <x/>
      <x/>
      <x/>
      <x/>
      <x/>
      <x v="2"/>
      <x/>
    </i>
    <i>
      <x v="3"/>
      <x v="3"/>
      <x/>
      <x/>
      <x v="3"/>
      <x v="2"/>
      <x v="3"/>
      <x v="1"/>
      <x/>
      <x/>
      <x/>
      <x/>
      <x v="3"/>
      <x/>
    </i>
    <i>
      <x v="4"/>
      <x v="4"/>
      <x v="3"/>
      <x v="2"/>
      <x v="4"/>
      <x v="3"/>
      <x v="4"/>
      <x v="1"/>
      <x/>
      <x/>
      <x/>
      <x/>
      <x v="4"/>
      <x v="1"/>
    </i>
    <i>
      <x v="5"/>
      <x v="5"/>
      <x v="3"/>
      <x v="3"/>
      <x v="5"/>
      <x v="1"/>
      <x v="5"/>
      <x/>
      <x/>
      <x/>
      <x/>
      <x/>
      <x v="4"/>
      <x v="2"/>
    </i>
    <i>
      <x v="6"/>
      <x v="6"/>
      <x/>
      <x/>
      <x v="6"/>
      <x v="4"/>
      <x v="6"/>
      <x/>
      <x/>
      <x/>
      <x/>
      <x/>
      <x v="5"/>
      <x v="3"/>
    </i>
    <i>
      <x v="7"/>
      <x v="7"/>
      <x/>
      <x/>
      <x v="7"/>
      <x v="1"/>
      <x v="7"/>
      <x v="2"/>
      <x/>
      <x/>
      <x/>
      <x/>
      <x v="6"/>
      <x v="3"/>
    </i>
    <i>
      <x v="8"/>
      <x v="8"/>
      <x v="4"/>
      <x v="1"/>
      <x v="8"/>
      <x v="5"/>
      <x v="8"/>
      <x v="3"/>
      <x/>
      <x/>
      <x/>
      <x/>
      <x v="7"/>
      <x v="4"/>
    </i>
  </rowItems>
  <pageFields count="2">
    <pageField fld="15" hier="165" name="[Narrative table].[Agreement filter].[All]" cap="All"/>
    <pageField fld="14" hier="164" name="[Narrative table].[Level].&amp;[Output]" cap="Output"/>
  </pageFields>
  <pivotHierarchies count="35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Output]"/>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4">
    <rowHierarchyUsage hierarchyUsage="160"/>
    <rowHierarchyUsage hierarchyUsage="156"/>
    <rowHierarchyUsage hierarchyUsage="157"/>
    <rowHierarchyUsage hierarchyUsage="167"/>
    <rowHierarchyUsage hierarchyUsage="168"/>
    <rowHierarchyUsage hierarchyUsage="169"/>
    <rowHierarchyUsage hierarchyUsage="158"/>
    <rowHierarchyUsage hierarchyUsage="171"/>
    <rowHierarchyUsage hierarchyUsage="159"/>
    <rowHierarchyUsage hierarchyUsage="161"/>
    <rowHierarchyUsage hierarchyUsage="162"/>
    <rowHierarchyUsage hierarchyUsage="166"/>
    <rowHierarchyUsage hierarchyUsage="172"/>
    <rowHierarchyUsage hierarchyUsage="17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D56B442-C291-462B-A763-5D54DD5A0EB9}" name="PivotTable8" cacheId="2" applyNumberFormats="0" applyBorderFormats="0" applyFontFormats="0" applyPatternFormats="0" applyAlignmentFormats="0" applyWidthHeightFormats="1" dataCaption="Values" errorCaption="&quot;&quot;" showError="1" missingCaption="&quot;&quot;" tag="a2af8a79-6f41-4402-a5bb-34558f0a49a6" updatedVersion="8" minRefreshableVersion="3" showDrill="0" subtotalHiddenItems="1" rowGrandTotals="0" colGrandTotals="0" itemPrintTitles="1" createdVersion="7" indent="0" compact="0" compactData="0" multipleFieldFilters="0">
  <location ref="B5:D6" firstHeaderRow="1" firstDataRow="1" firstDataCol="2"/>
  <pivotFields count="5">
    <pivotField compact="0" allDrilled="1" outline="0" subtotalTop="0" showAll="0" sortType="ascending" defaultSubtotal="0" defaultAttributeDrillState="1">
      <items count="1">
        <item x="0"/>
      </items>
    </pivotField>
    <pivotField axis="axisRow" compact="0" allDrilled="1" outline="0" subtotalTop="0" showAll="0" sortType="ascending" defaultSubtotal="0" defaultAttributeDrillState="1">
      <items count="1">
        <item x="0"/>
      </items>
    </pivotField>
    <pivotField compact="0" allDrilled="1" outline="0" subtotalTop="0" showAll="0" dataSourceSort="1" defaultSubtotal="0" defaultAttributeDrillState="1"/>
    <pivotField axis="axisRow" compact="0" allDrilled="1" outline="0" subtotalTop="0" showAll="0" dataSourceSort="1" defaultSubtotal="0" defaultAttributeDrillState="1">
      <items count="1">
        <item x="0"/>
      </items>
    </pivotField>
    <pivotField dataField="1" compact="0" outline="0" subtotalTop="0" showAll="0" defaultSubtotal="0"/>
  </pivotFields>
  <rowFields count="2">
    <field x="1"/>
    <field x="3"/>
  </rowFields>
  <rowItems count="1">
    <i>
      <x/>
      <x/>
    </i>
  </rowItems>
  <colItems count="1">
    <i/>
  </colItems>
  <dataFields count="1">
    <dataField name="Count of Implementer" fld="4" subtotal="count" baseField="0" baseItem="0"/>
  </dataFields>
  <formats count="1">
    <format dxfId="196">
      <pivotArea dataOnly="0" labelOnly="1" outline="0" fieldPosition="0">
        <references count="1">
          <reference field="1" count="0"/>
        </references>
      </pivotArea>
    </format>
  </formats>
  <pivotHierarchies count="35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161"/>
    <rowHierarchyUsage hierarchyUsage="6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3E4FEBD-8F50-475C-A31F-6B68C0F9278C}" name="ProjectTitle" cacheId="8" applyNumberFormats="0" applyBorderFormats="0" applyFontFormats="0" applyPatternFormats="0" applyAlignmentFormats="0" applyWidthHeightFormats="1" dataCaption="Values" errorCaption="&quot;&quot;" showError="1" missingCaption="&quot;&quot;" tag="56ab7bca-c8ed-409f-a0be-e5b29dc4d51c" updatedVersion="8" minRefreshableVersion="3" showDrill="0" subtotalHiddenItems="1" rowGrandTotals="0" colGrandTotals="0" itemPrintTitles="1" createdVersion="7" indent="0" compact="0" compactData="0" multipleFieldFilters="0">
  <location ref="BJ5:BJ7" firstHeaderRow="1" firstDataRow="1" firstDataCol="1"/>
  <pivotFields count="4">
    <pivotField compact="0" allDrilled="1" outline="0" subtotalTop="0" showAll="0" sortType="ascending" defaultSubtotal="0" defaultAttributeDrillState="1">
      <items count="4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s>
    </pivotField>
    <pivotField axis="axisRow" compact="0" allDrilled="1" outline="0" subtotalTop="0" showAll="0" sortType="descending" defaultSubtotal="0" defaultAttributeDrillState="1">
      <items count="2">
        <item x="0"/>
        <item x="1"/>
      </items>
    </pivotField>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1"/>
  </rowFields>
  <rowItems count="2">
    <i>
      <x/>
    </i>
    <i>
      <x v="1"/>
    </i>
  </rowItems>
  <pivotHierarchies count="35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Expenditure]"/>
      </members>
    </pivotHierarchy>
    <pivotHierarchy multipleItemSelectionAllowed="1" dragToData="1">
      <members count="1" level="1">
        <member name="[Narrative table].[Agreement filter].&amp;[Ministry of Environment and Sustainable Development - Ministerio de Ambiente y Desarrollo Sustentable (MAyDS) (22-008)]"/>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15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1702D55E-B1A9-46BF-BA68-E953D4A261CF}" name="NarrativePivotTable" cacheId="6" applyNumberFormats="0" applyBorderFormats="0" applyFontFormats="0" applyPatternFormats="0" applyAlignmentFormats="0" applyWidthHeightFormats="1" dataCaption="Values" errorCaption="&quot;&quot;" showError="1" missingCaption="&quot;&quot;" tag="2a47db84-6371-47a9-84c3-1578d665f39d" updatedVersion="8" minRefreshableVersion="3" showDrill="0" subtotalHiddenItems="1" rowGrandTotals="0" colGrandTotals="0" itemPrintTitles="1" createdVersion="7" indent="0" compact="0" compactData="0" multipleFieldFilters="0">
  <location ref="F5:S44" firstHeaderRow="1" firstDataRow="1" firstDataCol="14" rowPageCount="2" colPageCount="1"/>
  <pivotFields count="16">
    <pivotField axis="axisRow" compact="0" allDrilled="1" outline="0" subtotalTop="0" showAll="0" dataSourceSort="1" defaultSubtotal="0" defaultAttributeDrillState="1">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s>
    </pivotField>
    <pivotField axis="axisRow" compact="0" allDrilled="1" outline="0" subtotalTop="0" showAll="0" dataSourceSort="1" defaultSubtotal="0" defaultAttributeDrillState="1">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s>
    </pivotField>
    <pivotField axis="axisRow" compact="0" allDrilled="1" outline="0" subtotalTop="0" showAll="0" dataSourceSort="1" defaultSubtotal="0" defaultAttributeDrillState="1">
      <items count="13">
        <item x="0"/>
        <item x="1"/>
        <item x="2"/>
        <item x="3"/>
        <item x="4"/>
        <item x="5"/>
        <item x="6"/>
        <item x="7"/>
        <item x="8"/>
        <item x="9"/>
        <item x="10"/>
        <item x="11"/>
        <item x="12"/>
      </items>
    </pivotField>
    <pivotField axis="axisRow" compact="0" allDrilled="1" outline="0" subtotalTop="0" showAll="0" dataSourceSort="1" defaultSubtotal="0" defaultAttributeDrillState="1">
      <items count="6">
        <item x="0"/>
        <item x="1"/>
        <item x="2"/>
        <item x="3"/>
        <item x="4"/>
        <item x="5"/>
      </items>
    </pivotField>
    <pivotField axis="axisRow" compact="0" allDrilled="1" outline="0" subtotalTop="0" showAll="0" dataSourceSort="1" defaultSubtotal="0" defaultAttributeDrillState="1">
      <items count="14">
        <item x="0"/>
        <item x="1"/>
        <item x="2"/>
        <item x="3"/>
        <item x="4"/>
        <item x="5"/>
        <item x="6"/>
        <item x="7"/>
        <item x="8"/>
        <item x="9"/>
        <item x="10"/>
        <item x="11"/>
        <item x="12"/>
        <item x="13"/>
      </items>
    </pivotField>
    <pivotField axis="axisRow" compact="0" allDrilled="1" outline="0" subtotalTop="0" showAll="0" sortType="ascending" defaultSubtotal="0" defaultAttributeDrillState="1">
      <items count="3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s>
    </pivotField>
    <pivotField axis="axisRow" compact="0" allDrilled="1" outline="0" subtotalTop="0" showAll="0" dataSourceSort="1" defaultSubtotal="0" defaultAttributeDrillState="1">
      <items count="8">
        <item x="0"/>
        <item x="1"/>
        <item x="2"/>
        <item x="3"/>
        <item x="4"/>
        <item x="5"/>
        <item x="6"/>
        <item x="7"/>
      </items>
    </pivotField>
    <pivotField axis="axisRow" compact="0" allDrilled="1" outline="0" subtotalTop="0" showAll="0" dataSourceSort="1" defaultSubtotal="0" defaultAttributeDrillState="1">
      <items count="6">
        <item x="0"/>
        <item x="1"/>
        <item x="2"/>
        <item x="3"/>
        <item x="4"/>
        <item x="5"/>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2">
        <item x="0"/>
        <item x="1"/>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2">
        <item x="0"/>
        <item x="1"/>
      </items>
    </pivotField>
    <pivotField axis="axisRow" compact="0" allDrilled="1" outline="0" subtotalTop="0" showAll="0" dataSourceSort="1" defaultSubtotal="0" defaultAttributeDrillState="1">
      <items count="10">
        <item x="0"/>
        <item x="1"/>
        <item x="2"/>
        <item x="3"/>
        <item x="4"/>
        <item x="5"/>
        <item x="6"/>
        <item x="7"/>
        <item x="8"/>
        <item x="9"/>
      </items>
    </pivotField>
    <pivotField axis="axisRow" compact="0" allDrilled="1" outline="0" subtotalTop="0" showAll="0" dataSourceSort="1" defaultSubtotal="0" defaultAttributeDrillState="1">
      <items count="11">
        <item x="0"/>
        <item x="1"/>
        <item x="2"/>
        <item x="3"/>
        <item x="4"/>
        <item x="5"/>
        <item x="6"/>
        <item x="7"/>
        <item x="8"/>
        <item x="9"/>
        <item x="10"/>
      </items>
    </pivotField>
    <pivotField axis="axisPage" compact="0" allDrilled="1" outline="0" subtotalTop="0" showAll="0" dataSourceSort="1" defaultSubtotal="0" defaultAttributeDrillState="1"/>
    <pivotField axis="axisPage" compact="0" allDrilled="1" outline="0" subtotalTop="0" showAll="0" dataSourceSort="1" defaultSubtotal="0" defaultAttributeDrillState="1"/>
  </pivotFields>
  <rowFields count="14">
    <field x="5"/>
    <field x="0"/>
    <field x="2"/>
    <field x="3"/>
    <field x="4"/>
    <field x="6"/>
    <field x="1"/>
    <field x="7"/>
    <field x="8"/>
    <field x="9"/>
    <field x="10"/>
    <field x="11"/>
    <field x="12"/>
    <field x="13"/>
  </rowFields>
  <rowItems count="39">
    <i>
      <x/>
      <x/>
      <x/>
      <x/>
      <x/>
      <x/>
      <x/>
      <x/>
      <x/>
      <x/>
      <x/>
      <x/>
      <x/>
      <x/>
    </i>
    <i>
      <x v="1"/>
      <x v="1"/>
      <x v="1"/>
      <x v="1"/>
      <x v="1"/>
      <x v="1"/>
      <x v="1"/>
      <x v="1"/>
      <x/>
      <x v="1"/>
      <x/>
      <x v="1"/>
      <x v="1"/>
      <x v="1"/>
    </i>
    <i>
      <x v="2"/>
      <x v="2"/>
      <x v="2"/>
      <x v="2"/>
      <x v="2"/>
      <x v="2"/>
      <x v="2"/>
      <x v="2"/>
      <x/>
      <x v="1"/>
      <x/>
      <x v="1"/>
      <x v="2"/>
      <x v="2"/>
    </i>
    <i>
      <x v="3"/>
      <x v="3"/>
      <x v="3"/>
      <x v="2"/>
      <x v="2"/>
      <x v="1"/>
      <x v="3"/>
      <x v="2"/>
      <x/>
      <x v="1"/>
      <x/>
      <x v="1"/>
      <x v="2"/>
      <x v="1"/>
    </i>
    <i>
      <x v="4"/>
      <x v="4"/>
      <x v="4"/>
      <x/>
      <x v="3"/>
      <x v="1"/>
      <x v="4"/>
      <x v="1"/>
      <x/>
      <x v="1"/>
      <x/>
      <x v="1"/>
      <x v="3"/>
      <x v="1"/>
    </i>
    <i>
      <x v="5"/>
      <x v="5"/>
      <x v="3"/>
      <x v="2"/>
      <x v="2"/>
      <x v="2"/>
      <x v="5"/>
      <x v="2"/>
      <x/>
      <x v="1"/>
      <x/>
      <x v="1"/>
      <x v="2"/>
      <x v="1"/>
    </i>
    <i>
      <x v="6"/>
      <x v="6"/>
      <x v="3"/>
      <x v="2"/>
      <x v="2"/>
      <x v="1"/>
      <x v="6"/>
      <x v="2"/>
      <x/>
      <x v="1"/>
      <x/>
      <x v="1"/>
      <x v="2"/>
      <x v="1"/>
    </i>
    <i>
      <x v="7"/>
      <x v="7"/>
      <x v="3"/>
      <x v="2"/>
      <x v="2"/>
      <x v="3"/>
      <x v="7"/>
      <x v="2"/>
      <x/>
      <x v="1"/>
      <x/>
      <x v="1"/>
      <x v="2"/>
      <x v="1"/>
    </i>
    <i>
      <x v="8"/>
      <x v="8"/>
      <x v="5"/>
      <x v="1"/>
      <x v="4"/>
      <x v="4"/>
      <x v="8"/>
      <x v="1"/>
      <x/>
      <x v="1"/>
      <x/>
      <x v="1"/>
      <x v="4"/>
      <x v="1"/>
    </i>
    <i>
      <x v="9"/>
      <x v="9"/>
      <x v="3"/>
      <x v="2"/>
      <x v="2"/>
      <x v="5"/>
      <x v="9"/>
      <x v="2"/>
      <x/>
      <x v="1"/>
      <x/>
      <x v="1"/>
      <x v="2"/>
      <x v="3"/>
    </i>
    <i>
      <x v="10"/>
      <x v="10"/>
      <x v="2"/>
      <x v="2"/>
      <x v="2"/>
      <x v="5"/>
      <x v="10"/>
      <x v="2"/>
      <x/>
      <x v="1"/>
      <x/>
      <x v="1"/>
      <x v="2"/>
      <x v="4"/>
    </i>
    <i>
      <x v="11"/>
      <x v="11"/>
      <x v="6"/>
      <x v="2"/>
      <x v="2"/>
      <x v="4"/>
      <x v="11"/>
      <x v="2"/>
      <x/>
      <x v="1"/>
      <x/>
      <x v="1"/>
      <x v="2"/>
      <x v="1"/>
    </i>
    <i>
      <x v="12"/>
      <x v="12"/>
      <x v="1"/>
      <x v="1"/>
      <x v="5"/>
      <x v="6"/>
      <x v="12"/>
      <x v="3"/>
      <x/>
      <x v="1"/>
      <x/>
      <x v="1"/>
      <x v="5"/>
      <x v="1"/>
    </i>
    <i>
      <x v="13"/>
      <x v="13"/>
      <x v="3"/>
      <x v="2"/>
      <x v="2"/>
      <x v="6"/>
      <x v="13"/>
      <x v="2"/>
      <x/>
      <x v="1"/>
      <x/>
      <x v="1"/>
      <x v="2"/>
      <x v="3"/>
    </i>
    <i>
      <x v="14"/>
      <x v="14"/>
      <x v="7"/>
      <x v="2"/>
      <x v="2"/>
      <x v="6"/>
      <x v="14"/>
      <x v="2"/>
      <x/>
      <x v="1"/>
      <x/>
      <x v="1"/>
      <x v="2"/>
      <x v="3"/>
    </i>
    <i>
      <x v="15"/>
      <x v="15"/>
      <x v="8"/>
      <x v="3"/>
      <x v="6"/>
      <x/>
      <x v="15"/>
      <x/>
      <x/>
      <x/>
      <x/>
      <x/>
      <x/>
      <x/>
    </i>
    <i>
      <x v="16"/>
      <x v="16"/>
      <x v="9"/>
      <x v="3"/>
      <x v="7"/>
      <x v="5"/>
      <x v="16"/>
      <x v="3"/>
      <x/>
      <x v="1"/>
      <x/>
      <x v="1"/>
      <x v="6"/>
      <x v="5"/>
    </i>
    <i>
      <x v="17"/>
      <x v="17"/>
      <x v="10"/>
      <x v="2"/>
      <x v="2"/>
      <x v="5"/>
      <x v="17"/>
      <x v="2"/>
      <x/>
      <x v="1"/>
      <x/>
      <x v="1"/>
      <x v="2"/>
      <x v="6"/>
    </i>
    <i>
      <x v="18"/>
      <x v="18"/>
      <x v="3"/>
      <x v="2"/>
      <x v="2"/>
      <x v="5"/>
      <x v="18"/>
      <x v="2"/>
      <x/>
      <x v="1"/>
      <x/>
      <x v="1"/>
      <x v="2"/>
      <x v="2"/>
    </i>
    <i>
      <x v="19"/>
      <x v="19"/>
      <x v="10"/>
      <x v="2"/>
      <x v="2"/>
      <x v="5"/>
      <x v="19"/>
      <x v="2"/>
      <x/>
      <x v="1"/>
      <x/>
      <x v="1"/>
      <x v="2"/>
      <x v="3"/>
    </i>
    <i>
      <x v="20"/>
      <x v="20"/>
      <x v="9"/>
      <x v="4"/>
      <x v="8"/>
      <x v="4"/>
      <x v="20"/>
      <x v="1"/>
      <x/>
      <x v="1"/>
      <x/>
      <x v="1"/>
      <x v="6"/>
      <x v="6"/>
    </i>
    <i>
      <x v="21"/>
      <x v="21"/>
      <x v="2"/>
      <x v="2"/>
      <x v="2"/>
      <x v="5"/>
      <x v="21"/>
      <x v="2"/>
      <x/>
      <x v="1"/>
      <x/>
      <x v="1"/>
      <x v="2"/>
      <x v="6"/>
    </i>
    <i>
      <x v="22"/>
      <x v="22"/>
      <x v="3"/>
      <x v="2"/>
      <x v="2"/>
      <x v="4"/>
      <x v="22"/>
      <x v="2"/>
      <x/>
      <x v="1"/>
      <x/>
      <x v="1"/>
      <x v="2"/>
      <x v="7"/>
    </i>
    <i>
      <x v="23"/>
      <x v="23"/>
      <x v="6"/>
      <x v="2"/>
      <x v="2"/>
      <x v="4"/>
      <x v="23"/>
      <x v="2"/>
      <x/>
      <x v="1"/>
      <x/>
      <x v="1"/>
      <x v="2"/>
      <x v="3"/>
    </i>
    <i>
      <x v="24"/>
      <x v="24"/>
      <x v="8"/>
      <x v="1"/>
      <x v="9"/>
      <x/>
      <x v="24"/>
      <x/>
      <x/>
      <x/>
      <x/>
      <x/>
      <x/>
      <x/>
    </i>
    <i>
      <x v="25"/>
      <x v="25"/>
      <x v="1"/>
      <x v="1"/>
      <x v="10"/>
      <x v="3"/>
      <x v="25"/>
      <x v="1"/>
      <x/>
      <x v="1"/>
      <x/>
      <x v="1"/>
      <x v="7"/>
      <x v="2"/>
    </i>
    <i>
      <x v="26"/>
      <x v="26"/>
      <x v="3"/>
      <x v="2"/>
      <x v="2"/>
      <x v="1"/>
      <x v="26"/>
      <x v="2"/>
      <x/>
      <x v="1"/>
      <x/>
      <x v="1"/>
      <x v="2"/>
      <x v="2"/>
    </i>
    <i>
      <x v="27"/>
      <x v="27"/>
      <x v="3"/>
      <x v="2"/>
      <x v="2"/>
      <x v="1"/>
      <x v="27"/>
      <x v="2"/>
      <x/>
      <x v="1"/>
      <x/>
      <x v="1"/>
      <x v="2"/>
      <x v="2"/>
    </i>
    <i>
      <x v="28"/>
      <x v="28"/>
      <x v="7"/>
      <x v="2"/>
      <x v="2"/>
      <x v="3"/>
      <x v="28"/>
      <x v="2"/>
      <x/>
      <x v="1"/>
      <x/>
      <x v="1"/>
      <x v="2"/>
      <x v="3"/>
    </i>
    <i>
      <x v="29"/>
      <x v="29"/>
      <x v="1"/>
      <x v="1"/>
      <x v="11"/>
      <x v="4"/>
      <x v="29"/>
      <x v="4"/>
      <x/>
      <x v="1"/>
      <x/>
      <x v="1"/>
      <x v="8"/>
      <x v="2"/>
    </i>
    <i>
      <x v="30"/>
      <x v="30"/>
      <x v="2"/>
      <x v="2"/>
      <x v="2"/>
      <x v="3"/>
      <x v="30"/>
      <x v="2"/>
      <x/>
      <x v="1"/>
      <x/>
      <x v="1"/>
      <x v="2"/>
      <x v="6"/>
    </i>
    <i>
      <x v="31"/>
      <x v="31"/>
      <x v="3"/>
      <x v="2"/>
      <x v="2"/>
      <x v="4"/>
      <x v="31"/>
      <x v="2"/>
      <x/>
      <x v="1"/>
      <x/>
      <x v="1"/>
      <x v="2"/>
      <x v="8"/>
    </i>
    <i>
      <x v="32"/>
      <x v="32"/>
      <x v="6"/>
      <x v="2"/>
      <x v="2"/>
      <x v="4"/>
      <x v="32"/>
      <x v="2"/>
      <x/>
      <x v="1"/>
      <x/>
      <x v="1"/>
      <x v="2"/>
      <x v="3"/>
    </i>
    <i>
      <x v="33"/>
      <x v="33"/>
      <x/>
      <x v="5"/>
      <x v="12"/>
      <x/>
      <x v="33"/>
      <x/>
      <x/>
      <x/>
      <x/>
      <x/>
      <x/>
      <x/>
    </i>
    <i>
      <x v="34"/>
      <x v="34"/>
      <x v="11"/>
      <x/>
      <x v="13"/>
      <x v="7"/>
      <x v="34"/>
      <x v="5"/>
      <x/>
      <x v="1"/>
      <x/>
      <x v="1"/>
      <x v="9"/>
      <x v="9"/>
    </i>
    <i>
      <x v="35"/>
      <x v="35"/>
      <x v="12"/>
      <x v="2"/>
      <x v="2"/>
      <x v="6"/>
      <x v="35"/>
      <x v="2"/>
      <x/>
      <x v="1"/>
      <x/>
      <x v="1"/>
      <x v="2"/>
      <x v="10"/>
    </i>
    <i>
      <x v="36"/>
      <x v="36"/>
      <x v="6"/>
      <x v="2"/>
      <x v="2"/>
      <x v="4"/>
      <x v="36"/>
      <x v="2"/>
      <x/>
      <x v="1"/>
      <x/>
      <x v="1"/>
      <x v="2"/>
      <x v="8"/>
    </i>
    <i>
      <x v="37"/>
      <x v="37"/>
      <x v="6"/>
      <x v="2"/>
      <x v="2"/>
      <x v="7"/>
      <x v="37"/>
      <x v="2"/>
      <x/>
      <x v="1"/>
      <x/>
      <x v="1"/>
      <x v="2"/>
      <x v="6"/>
    </i>
    <i>
      <x v="38"/>
      <x v="38"/>
      <x v="10"/>
      <x v="2"/>
      <x v="2"/>
      <x v="7"/>
      <x v="38"/>
      <x v="2"/>
      <x/>
      <x v="1"/>
      <x/>
      <x v="1"/>
      <x v="2"/>
      <x v="4"/>
    </i>
  </rowItems>
  <pageFields count="2">
    <pageField fld="15" hier="165" name="[Narrative table].[Agreement filter].[All]" cap="All"/>
    <pageField fld="14" hier="164" name="[Narrative table].[Level].&amp;[Output]" cap="Output"/>
  </pageFields>
  <pivotHierarchies count="35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3" level="1">
        <member name="[Narrative table].[Level].&amp;[Output]"/>
        <member name="[Narrative table].[Level].&amp;[Outcome]"/>
        <member name="[Narrative table].[Level].&amp;[Activity]"/>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4">
    <rowHierarchyUsage hierarchyUsage="160"/>
    <rowHierarchyUsage hierarchyUsage="156"/>
    <rowHierarchyUsage hierarchyUsage="157"/>
    <rowHierarchyUsage hierarchyUsage="167"/>
    <rowHierarchyUsage hierarchyUsage="168"/>
    <rowHierarchyUsage hierarchyUsage="169"/>
    <rowHierarchyUsage hierarchyUsage="158"/>
    <rowHierarchyUsage hierarchyUsage="171"/>
    <rowHierarchyUsage hierarchyUsage="159"/>
    <rowHierarchyUsage hierarchyUsage="161"/>
    <rowHierarchyUsage hierarchyUsage="162"/>
    <rowHierarchyUsage hierarchyUsage="166"/>
    <rowHierarchyUsage hierarchyUsage="172"/>
    <rowHierarchyUsage hierarchyUsage="17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8AF86AB-7A9F-4483-A8D9-430AD60B6494}" name="PivotTable1" cacheId="5" applyNumberFormats="0" applyBorderFormats="0" applyFontFormats="0" applyPatternFormats="0" applyAlignmentFormats="0" applyWidthHeightFormats="1" dataCaption="Values" errorCaption="&quot;&quot;" showError="1" missingCaption="&quot;&quot;" tag="ffac75e9-fd73-4a80-9761-690e3b481c3f" updatedVersion="8" minRefreshableVersion="3" showDrill="0" subtotalHiddenItems="1" rowGrandTotals="0" colGrandTotals="0" itemPrintTitles="1" createdVersion="7" indent="0" compact="0" compactData="0" multipleFieldFilters="0">
  <location ref="CB5:CO31" firstHeaderRow="1" firstDataRow="1" firstDataCol="14" rowPageCount="2" colPageCount="1"/>
  <pivotFields count="16">
    <pivotField axis="axisRow" compact="0" allDrilled="1" outline="0" subtotalTop="0" showAll="0" dataSourceSort="1" defaultSubtotal="0" defaultAttributeDrillState="1">
      <items count="26">
        <item x="0"/>
        <item x="1"/>
        <item x="2"/>
        <item x="3"/>
        <item x="4"/>
        <item x="5"/>
        <item x="6"/>
        <item x="7"/>
        <item x="8"/>
        <item x="9"/>
        <item x="10"/>
        <item x="11"/>
        <item x="12"/>
        <item x="13"/>
        <item x="14"/>
        <item x="15"/>
        <item x="16"/>
        <item x="17"/>
        <item x="18"/>
        <item x="19"/>
        <item x="20"/>
        <item x="21"/>
        <item x="22"/>
        <item x="23"/>
        <item x="24"/>
        <item x="25"/>
      </items>
    </pivotField>
    <pivotField axis="axisRow" compact="0" allDrilled="1" outline="0" subtotalTop="0" showAll="0" dataSourceSort="1" defaultSubtotal="0" defaultAttributeDrillState="1">
      <items count="26">
        <item x="0"/>
        <item x="1"/>
        <item x="2"/>
        <item x="3"/>
        <item x="4"/>
        <item x="5"/>
        <item x="6"/>
        <item x="7"/>
        <item x="8"/>
        <item x="9"/>
        <item x="10"/>
        <item x="11"/>
        <item x="12"/>
        <item x="13"/>
        <item x="14"/>
        <item x="15"/>
        <item x="16"/>
        <item x="17"/>
        <item x="18"/>
        <item x="19"/>
        <item x="20"/>
        <item x="21"/>
        <item x="22"/>
        <item x="23"/>
        <item x="24"/>
        <item x="25"/>
      </items>
    </pivotField>
    <pivotField axis="axisRow" compact="0" allDrilled="1" outline="0" subtotalTop="0" showAll="0" dataSourceSort="1" defaultSubtotal="0" defaultAttributeDrillState="1">
      <items count="6">
        <item x="0"/>
        <item x="1"/>
        <item x="2"/>
        <item x="3"/>
        <item x="4"/>
        <item x="5"/>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sortType="ascending" defaultSubtotal="0" defaultAttributeDrillState="1">
      <items count="26">
        <item x="0"/>
        <item x="1"/>
        <item x="2"/>
        <item x="3"/>
        <item x="4"/>
        <item x="5"/>
        <item x="6"/>
        <item x="7"/>
        <item x="8"/>
        <item x="9"/>
        <item x="10"/>
        <item x="11"/>
        <item x="12"/>
        <item x="13"/>
        <item x="14"/>
        <item x="15"/>
        <item x="16"/>
        <item x="17"/>
        <item x="18"/>
        <item x="19"/>
        <item x="20"/>
        <item x="21"/>
        <item x="22"/>
        <item x="23"/>
        <item x="24"/>
        <item x="25"/>
      </items>
    </pivotField>
    <pivotField axis="axisRow" compact="0" allDrilled="1" outline="0" subtotalTop="0" showAll="0" dataSourceSort="1" defaultSubtotal="0" defaultAttributeDrillState="1">
      <items count="7">
        <item x="0"/>
        <item x="1"/>
        <item x="2"/>
        <item x="3"/>
        <item x="4"/>
        <item x="5"/>
        <item x="6"/>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8">
        <item x="0"/>
        <item x="1"/>
        <item x="2"/>
        <item x="3"/>
        <item x="4"/>
        <item x="5"/>
        <item x="6"/>
        <item x="7"/>
      </items>
    </pivotField>
    <pivotField axis="axisPage" compact="0" allDrilled="1" outline="0" subtotalTop="0" showAll="0" dataSourceSort="1" defaultSubtotal="0" defaultAttributeDrillState="1"/>
    <pivotField axis="axisPage" compact="0" allDrilled="1" outline="0" subtotalTop="0" showAll="0" dataSourceSort="1" defaultSubtotal="0" defaultAttributeDrillState="1"/>
  </pivotFields>
  <rowFields count="14">
    <field x="5"/>
    <field x="0"/>
    <field x="2"/>
    <field x="3"/>
    <field x="4"/>
    <field x="6"/>
    <field x="1"/>
    <field x="7"/>
    <field x="8"/>
    <field x="9"/>
    <field x="10"/>
    <field x="11"/>
    <field x="12"/>
    <field x="13"/>
  </rowFields>
  <rowItems count="26">
    <i>
      <x/>
      <x/>
      <x/>
      <x/>
      <x/>
      <x/>
      <x/>
      <x/>
      <x/>
      <x/>
      <x/>
      <x/>
      <x/>
      <x/>
    </i>
    <i>
      <x v="1"/>
      <x v="1"/>
      <x v="1"/>
      <x/>
      <x/>
      <x v="1"/>
      <x v="1"/>
      <x/>
      <x/>
      <x/>
      <x/>
      <x/>
      <x/>
      <x v="1"/>
    </i>
    <i>
      <x v="2"/>
      <x v="2"/>
      <x v="1"/>
      <x/>
      <x/>
      <x/>
      <x v="2"/>
      <x/>
      <x/>
      <x/>
      <x/>
      <x/>
      <x/>
      <x v="1"/>
    </i>
    <i>
      <x v="3"/>
      <x v="3"/>
      <x v="1"/>
      <x/>
      <x/>
      <x v="1"/>
      <x v="3"/>
      <x/>
      <x/>
      <x/>
      <x/>
      <x/>
      <x/>
      <x v="1"/>
    </i>
    <i>
      <x v="4"/>
      <x v="4"/>
      <x v="1"/>
      <x/>
      <x/>
      <x v="2"/>
      <x v="4"/>
      <x/>
      <x/>
      <x/>
      <x/>
      <x/>
      <x/>
      <x v="1"/>
    </i>
    <i>
      <x v="5"/>
      <x v="5"/>
      <x v="1"/>
      <x/>
      <x/>
      <x v="3"/>
      <x v="5"/>
      <x/>
      <x/>
      <x/>
      <x/>
      <x/>
      <x/>
      <x v="2"/>
    </i>
    <i>
      <x v="6"/>
      <x v="6"/>
      <x/>
      <x/>
      <x/>
      <x v="3"/>
      <x v="6"/>
      <x/>
      <x/>
      <x/>
      <x/>
      <x/>
      <x/>
      <x v="3"/>
    </i>
    <i>
      <x v="7"/>
      <x v="7"/>
      <x v="2"/>
      <x/>
      <x/>
      <x v="4"/>
      <x v="7"/>
      <x/>
      <x/>
      <x/>
      <x/>
      <x/>
      <x/>
      <x v="1"/>
    </i>
    <i>
      <x v="8"/>
      <x v="8"/>
      <x v="1"/>
      <x/>
      <x/>
      <x v="5"/>
      <x v="8"/>
      <x/>
      <x/>
      <x/>
      <x/>
      <x/>
      <x/>
      <x v="2"/>
    </i>
    <i>
      <x v="9"/>
      <x v="9"/>
      <x v="3"/>
      <x/>
      <x/>
      <x v="5"/>
      <x v="9"/>
      <x/>
      <x/>
      <x/>
      <x/>
      <x/>
      <x/>
      <x v="2"/>
    </i>
    <i>
      <x v="10"/>
      <x v="10"/>
      <x v="4"/>
      <x/>
      <x/>
      <x v="3"/>
      <x v="10"/>
      <x/>
      <x/>
      <x/>
      <x/>
      <x/>
      <x/>
      <x v="4"/>
    </i>
    <i>
      <x v="11"/>
      <x v="11"/>
      <x v="1"/>
      <x/>
      <x/>
      <x v="3"/>
      <x v="11"/>
      <x/>
      <x/>
      <x/>
      <x/>
      <x/>
      <x/>
      <x/>
    </i>
    <i>
      <x v="12"/>
      <x v="12"/>
      <x v="4"/>
      <x/>
      <x/>
      <x v="3"/>
      <x v="12"/>
      <x/>
      <x/>
      <x/>
      <x/>
      <x/>
      <x/>
      <x v="2"/>
    </i>
    <i>
      <x v="13"/>
      <x v="13"/>
      <x/>
      <x/>
      <x/>
      <x v="3"/>
      <x v="13"/>
      <x/>
      <x/>
      <x/>
      <x/>
      <x/>
      <x/>
      <x v="4"/>
    </i>
    <i>
      <x v="14"/>
      <x v="14"/>
      <x v="1"/>
      <x/>
      <x/>
      <x v="4"/>
      <x v="14"/>
      <x/>
      <x/>
      <x/>
      <x/>
      <x/>
      <x/>
      <x v="5"/>
    </i>
    <i>
      <x v="15"/>
      <x v="15"/>
      <x v="2"/>
      <x/>
      <x/>
      <x v="4"/>
      <x v="15"/>
      <x/>
      <x/>
      <x/>
      <x/>
      <x/>
      <x/>
      <x v="2"/>
    </i>
    <i>
      <x v="16"/>
      <x v="16"/>
      <x v="1"/>
      <x/>
      <x/>
      <x v="1"/>
      <x v="16"/>
      <x/>
      <x/>
      <x/>
      <x/>
      <x/>
      <x/>
      <x/>
    </i>
    <i>
      <x v="17"/>
      <x v="17"/>
      <x v="1"/>
      <x/>
      <x/>
      <x v="1"/>
      <x v="17"/>
      <x/>
      <x/>
      <x/>
      <x/>
      <x/>
      <x/>
      <x/>
    </i>
    <i>
      <x v="18"/>
      <x v="18"/>
      <x v="3"/>
      <x/>
      <x/>
      <x v="2"/>
      <x v="18"/>
      <x/>
      <x/>
      <x/>
      <x/>
      <x/>
      <x/>
      <x v="2"/>
    </i>
    <i>
      <x v="19"/>
      <x v="19"/>
      <x/>
      <x/>
      <x/>
      <x v="2"/>
      <x v="19"/>
      <x/>
      <x/>
      <x/>
      <x/>
      <x/>
      <x/>
      <x v="4"/>
    </i>
    <i>
      <x v="20"/>
      <x v="20"/>
      <x v="1"/>
      <x/>
      <x/>
      <x v="4"/>
      <x v="20"/>
      <x/>
      <x/>
      <x/>
      <x/>
      <x/>
      <x/>
      <x v="6"/>
    </i>
    <i>
      <x v="21"/>
      <x v="21"/>
      <x v="2"/>
      <x/>
      <x/>
      <x v="4"/>
      <x v="21"/>
      <x/>
      <x/>
      <x/>
      <x/>
      <x/>
      <x/>
      <x v="2"/>
    </i>
    <i>
      <x v="22"/>
      <x v="22"/>
      <x v="5"/>
      <x/>
      <x/>
      <x v="5"/>
      <x v="22"/>
      <x/>
      <x/>
      <x/>
      <x/>
      <x/>
      <x/>
      <x v="7"/>
    </i>
    <i>
      <x v="23"/>
      <x v="23"/>
      <x v="2"/>
      <x/>
      <x/>
      <x v="4"/>
      <x v="23"/>
      <x/>
      <x/>
      <x/>
      <x/>
      <x/>
      <x/>
      <x v="6"/>
    </i>
    <i>
      <x v="24"/>
      <x v="24"/>
      <x v="2"/>
      <x/>
      <x/>
      <x v="6"/>
      <x v="24"/>
      <x/>
      <x/>
      <x/>
      <x/>
      <x/>
      <x/>
      <x v="4"/>
    </i>
    <i>
      <x v="25"/>
      <x v="25"/>
      <x v="4"/>
      <x/>
      <x/>
      <x v="6"/>
      <x v="25"/>
      <x/>
      <x/>
      <x/>
      <x/>
      <x/>
      <x/>
      <x v="3"/>
    </i>
  </rowItems>
  <pageFields count="2">
    <pageField fld="15" hier="165" name="[Narrative table].[Agreement filter].[All]" cap="All"/>
    <pageField fld="14" hier="164" name="[Narrative table].[Level].&amp;[Activity]" cap="Activity"/>
  </pageFields>
  <pivotHierarchies count="35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Activity]"/>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4">
    <rowHierarchyUsage hierarchyUsage="160"/>
    <rowHierarchyUsage hierarchyUsage="156"/>
    <rowHierarchyUsage hierarchyUsage="157"/>
    <rowHierarchyUsage hierarchyUsage="167"/>
    <rowHierarchyUsage hierarchyUsage="168"/>
    <rowHierarchyUsage hierarchyUsage="169"/>
    <rowHierarchyUsage hierarchyUsage="158"/>
    <rowHierarchyUsage hierarchyUsage="171"/>
    <rowHierarchyUsage hierarchyUsage="159"/>
    <rowHierarchyUsage hierarchyUsage="161"/>
    <rowHierarchyUsage hierarchyUsage="162"/>
    <rowHierarchyUsage hierarchyUsage="166"/>
    <rowHierarchyUsage hierarchyUsage="172"/>
    <rowHierarchyUsage hierarchyUsage="17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F4D23603-6448-4A93-98B1-16219EA1056C}" name="OutcomesTable" cacheId="7" applyNumberFormats="0" applyBorderFormats="0" applyFontFormats="0" applyPatternFormats="0" applyAlignmentFormats="0" applyWidthHeightFormats="1" dataCaption="Values" tag="38875406-9a9a-423f-bf2d-ad65288f58bc" updatedVersion="8" minRefreshableVersion="3" showDrill="0" subtotalHiddenItems="1" rowGrandTotals="0" colGrandTotals="0" itemPrintTitles="1" createdVersion="7" indent="0" compact="0" compactData="0" multipleFieldFilters="0">
  <location ref="AK5:AQ10" firstHeaderRow="1" firstDataRow="1" firstDataCol="7"/>
  <pivotFields count="7">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3">
        <item x="0"/>
        <item x="1"/>
        <item x="2"/>
      </items>
    </pivotField>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2">
        <item x="0"/>
        <item x="1"/>
      </items>
    </pivotField>
    <pivotField axis="axisRow" compact="0" allDrilled="1" outline="0" subtotalTop="0" showAll="0" dataSourceSort="1" defaultSubtotal="0" defaultAttributeDrillState="1">
      <items count="2">
        <item x="0"/>
        <item x="1"/>
      </items>
    </pivotField>
  </pivotFields>
  <rowFields count="7">
    <field x="0"/>
    <field x="1"/>
    <field x="2"/>
    <field x="3"/>
    <field x="4"/>
    <field x="5"/>
    <field x="6"/>
  </rowFields>
  <rowItems count="5">
    <i>
      <x/>
      <x/>
      <x/>
      <x/>
      <x/>
      <x/>
      <x/>
    </i>
    <i>
      <x v="1"/>
      <x v="1"/>
      <x v="1"/>
      <x v="1"/>
      <x v="1"/>
      <x v="1"/>
      <x v="1"/>
    </i>
    <i>
      <x v="2"/>
      <x v="2"/>
      <x v="2"/>
      <x v="2"/>
      <x v="2"/>
      <x v="1"/>
      <x v="1"/>
    </i>
    <i>
      <x v="3"/>
      <x v="2"/>
      <x v="3"/>
      <x v="3"/>
      <x v="3"/>
      <x v="1"/>
      <x v="1"/>
    </i>
    <i>
      <x v="4"/>
      <x v="1"/>
      <x v="4"/>
      <x v="4"/>
      <x v="4"/>
      <x v="1"/>
      <x v="1"/>
    </i>
  </rowItems>
  <pivotHierarchies count="35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7">
    <rowHierarchyUsage hierarchyUsage="234"/>
    <rowHierarchyUsage hierarchyUsage="236"/>
    <rowHierarchyUsage hierarchyUsage="237"/>
    <rowHierarchyUsage hierarchyUsage="238"/>
    <rowHierarchyUsage hierarchyUsage="239"/>
    <rowHierarchyUsage hierarchyUsage="240"/>
    <rowHierarchyUsage hierarchyUsage="242"/>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IPimport]"/>
        <x15:activeTabTopLevelEntity name="[Outcomes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52D2BF2B-4141-4EB9-B521-9C29632CD069}" name="OutputsPivotTable" cacheId="0" applyNumberFormats="0" applyBorderFormats="0" applyFontFormats="0" applyPatternFormats="0" applyAlignmentFormats="0" applyWidthHeightFormats="1" dataCaption="Values" errorCaption="&quot;&quot;" showError="1" missingCaption="&quot;&quot;" tag="80b2ee44-10a3-46db-b125-66fd14ce6176" updatedVersion="8" minRefreshableVersion="3" showDrill="0" subtotalHiddenItems="1" rowGrandTotals="0" colGrandTotals="0" itemPrintTitles="1" createdVersion="7" indent="0" compact="0" compactData="0" multipleFieldFilters="0">
  <location ref="U5:AH14" firstHeaderRow="1" firstDataRow="1" firstDataCol="14" rowPageCount="2" colPageCount="1"/>
  <pivotFields count="16">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5">
        <item x="0"/>
        <item x="1"/>
        <item x="2"/>
        <item x="3"/>
        <item x="4"/>
      </items>
    </pivotField>
    <pivotField axis="axisRow" compact="0" allDrilled="1" outline="0" subtotalTop="0" showAll="0" dataSourceSort="1" defaultSubtotal="0" defaultAttributeDrillState="1">
      <items count="4">
        <item x="0"/>
        <item x="1"/>
        <item x="2"/>
        <item x="3"/>
      </items>
    </pivotField>
    <pivotField axis="axisRow" compact="0" allDrilled="1" outline="0" subtotalTop="0" showAll="0" dataSourceSort="1" defaultSubtotal="0" defaultAttributeDrillState="1">
      <items count="9">
        <item x="0"/>
        <item x="1"/>
        <item x="2"/>
        <item x="3"/>
        <item x="4"/>
        <item x="5"/>
        <item x="6"/>
        <item x="7"/>
        <item x="8"/>
      </items>
    </pivotField>
    <pivotField axis="axisRow" compact="0" allDrilled="1" outline="0" subtotalTop="0" showAll="0" sortType="ascending" defaultSubtotal="0" defaultAttributeDrillState="1">
      <items count="9">
        <item x="0"/>
        <item x="1"/>
        <item x="2"/>
        <item x="3"/>
        <item x="4"/>
        <item x="5"/>
        <item x="6"/>
        <item x="7"/>
        <item x="8"/>
      </items>
    </pivotField>
    <pivotField axis="axisRow" compact="0" allDrilled="1" outline="0" subtotalTop="0" showAll="0" dataSourceSort="1" defaultSubtotal="0" defaultAttributeDrillState="1">
      <items count="6">
        <item x="0"/>
        <item x="1"/>
        <item x="2"/>
        <item x="3"/>
        <item x="4"/>
        <item x="5"/>
      </items>
    </pivotField>
    <pivotField axis="axisRow" compact="0" allDrilled="1" outline="0" subtotalTop="0" showAll="0" dataSourceSort="1" defaultSubtotal="0" defaultAttributeDrillState="1">
      <items count="4">
        <item x="0"/>
        <item x="1"/>
        <item x="2"/>
        <item x="3"/>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1">
        <item x="0"/>
      </items>
    </pivotField>
    <pivotField axis="axisRow" compact="0" allDrilled="1" outline="0" subtotalTop="0" showAll="0" dataSourceSort="1" defaultSubtotal="0" defaultAttributeDrillState="1">
      <items count="8">
        <item x="0"/>
        <item x="1"/>
        <item x="2"/>
        <item x="3"/>
        <item x="4"/>
        <item x="5"/>
        <item x="6"/>
        <item x="7"/>
      </items>
    </pivotField>
    <pivotField axis="axisRow" compact="0" allDrilled="1" outline="0" subtotalTop="0" showAll="0" dataSourceSort="1" defaultSubtotal="0" defaultAttributeDrillState="1">
      <items count="5">
        <item x="0"/>
        <item x="1"/>
        <item x="2"/>
        <item x="3"/>
        <item x="4"/>
      </items>
    </pivotField>
    <pivotField axis="axisPage" compact="0" allDrilled="1" outline="0" subtotalTop="0" showAll="0" dataSourceSort="1" defaultSubtotal="0" defaultAttributeDrillState="1"/>
    <pivotField axis="axisPage" compact="0" allDrilled="1" outline="0" subtotalTop="0" showAll="0" dataSourceSort="1" defaultSubtotal="0" defaultAttributeDrillState="1"/>
  </pivotFields>
  <rowFields count="14">
    <field x="5"/>
    <field x="0"/>
    <field x="2"/>
    <field x="3"/>
    <field x="4"/>
    <field x="6"/>
    <field x="1"/>
    <field x="7"/>
    <field x="8"/>
    <field x="9"/>
    <field x="10"/>
    <field x="11"/>
    <field x="12"/>
    <field x="13"/>
  </rowFields>
  <rowItems count="9">
    <i>
      <x/>
      <x/>
      <x/>
      <x/>
      <x/>
      <x/>
      <x/>
      <x/>
      <x/>
      <x/>
      <x/>
      <x/>
      <x/>
      <x/>
    </i>
    <i>
      <x v="1"/>
      <x v="1"/>
      <x v="1"/>
      <x v="1"/>
      <x v="1"/>
      <x/>
      <x v="1"/>
      <x/>
      <x/>
      <x/>
      <x/>
      <x/>
      <x v="1"/>
      <x/>
    </i>
    <i>
      <x v="2"/>
      <x v="2"/>
      <x v="2"/>
      <x/>
      <x v="2"/>
      <x v="1"/>
      <x v="2"/>
      <x/>
      <x/>
      <x/>
      <x/>
      <x/>
      <x v="2"/>
      <x/>
    </i>
    <i>
      <x v="3"/>
      <x v="3"/>
      <x/>
      <x/>
      <x v="3"/>
      <x v="2"/>
      <x v="3"/>
      <x v="1"/>
      <x/>
      <x/>
      <x/>
      <x/>
      <x v="3"/>
      <x/>
    </i>
    <i>
      <x v="4"/>
      <x v="4"/>
      <x v="3"/>
      <x v="2"/>
      <x v="4"/>
      <x v="3"/>
      <x v="4"/>
      <x v="1"/>
      <x/>
      <x/>
      <x/>
      <x/>
      <x v="4"/>
      <x v="1"/>
    </i>
    <i>
      <x v="5"/>
      <x v="5"/>
      <x v="3"/>
      <x v="3"/>
      <x v="5"/>
      <x v="1"/>
      <x v="5"/>
      <x/>
      <x/>
      <x/>
      <x/>
      <x/>
      <x v="4"/>
      <x v="2"/>
    </i>
    <i>
      <x v="6"/>
      <x v="6"/>
      <x/>
      <x/>
      <x v="6"/>
      <x v="4"/>
      <x v="6"/>
      <x/>
      <x/>
      <x/>
      <x/>
      <x/>
      <x v="5"/>
      <x v="3"/>
    </i>
    <i>
      <x v="7"/>
      <x v="7"/>
      <x/>
      <x/>
      <x v="7"/>
      <x v="1"/>
      <x v="7"/>
      <x v="2"/>
      <x/>
      <x/>
      <x/>
      <x/>
      <x v="6"/>
      <x v="3"/>
    </i>
    <i>
      <x v="8"/>
      <x v="8"/>
      <x v="4"/>
      <x v="1"/>
      <x v="8"/>
      <x v="5"/>
      <x v="8"/>
      <x v="3"/>
      <x/>
      <x/>
      <x/>
      <x/>
      <x v="7"/>
      <x v="4"/>
    </i>
  </rowItems>
  <pageFields count="2">
    <pageField fld="15" hier="165" name="[Narrative table].[Agreement filter].[All]" cap="All"/>
    <pageField fld="14" hier="164" name="[Narrative table].[Level].&amp;[Output]" cap="Output"/>
  </pageFields>
  <pivotHierarchies count="35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Narrative table].[Level].&amp;[Output]"/>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4">
    <rowHierarchyUsage hierarchyUsage="160"/>
    <rowHierarchyUsage hierarchyUsage="156"/>
    <rowHierarchyUsage hierarchyUsage="157"/>
    <rowHierarchyUsage hierarchyUsage="167"/>
    <rowHierarchyUsage hierarchyUsage="168"/>
    <rowHierarchyUsage hierarchyUsage="169"/>
    <rowHierarchyUsage hierarchyUsage="158"/>
    <rowHierarchyUsage hierarchyUsage="171"/>
    <rowHierarchyUsage hierarchyUsage="159"/>
    <rowHierarchyUsage hierarchyUsage="161"/>
    <rowHierarchyUsage hierarchyUsage="162"/>
    <rowHierarchyUsage hierarchyUsage="166"/>
    <rowHierarchyUsage hierarchyUsage="172"/>
    <rowHierarchyUsage hierarchyUsage="17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Narrative table]"/>
        <x15:activeTabTopLevelEntity name="[Implementer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72DD7A5-4716-440D-B31D-5F48319DD534}" name="PivotTable7" cacheId="10" applyNumberFormats="0" applyBorderFormats="0" applyFontFormats="0" applyPatternFormats="0" applyAlignmentFormats="0" applyWidthHeightFormats="1" dataCaption="Values" updatedVersion="8" minRefreshableVersion="3" rowGrandTotals="0" colGrandTotals="0" itemPrintTitles="1" createdVersion="6" indent="0" compact="0" compactData="0" multipleFieldFilters="0" fieldListSortAscending="1">
  <location ref="V3:W40" firstHeaderRow="1" firstDataRow="1" firstDataCol="2" rowPageCount="1" colPageCount="1"/>
  <pivotFields count="4">
    <pivotField axis="axisRow" compact="0" outline="0" showAll="0" sortType="ascending" defaultSubtotal="0">
      <items count="43">
        <item x="12"/>
        <item x="0"/>
        <item m="1" x="26"/>
        <item m="1" x="39"/>
        <item m="1" x="23"/>
        <item m="1" x="25"/>
        <item m="1" x="28"/>
        <item m="1" x="36"/>
        <item m="1" x="21"/>
        <item m="1" x="34"/>
        <item m="1" x="35"/>
        <item m="1" x="24"/>
        <item m="1" x="29"/>
        <item m="1" x="41"/>
        <item m="1" x="30"/>
        <item m="1" x="37"/>
        <item m="1" x="32"/>
        <item x="1"/>
        <item x="2"/>
        <item x="3"/>
        <item x="13"/>
        <item x="4"/>
        <item x="5"/>
        <item x="6"/>
        <item x="11"/>
        <item x="7"/>
        <item x="8"/>
        <item x="9"/>
        <item x="14"/>
        <item x="15"/>
        <item x="16"/>
        <item x="17"/>
        <item x="18"/>
        <item x="10"/>
        <item x="19"/>
        <item x="20"/>
        <item m="1" x="38"/>
        <item m="1" x="27"/>
        <item m="1" x="31"/>
        <item m="1" x="42"/>
        <item m="1" x="33"/>
        <item m="1" x="40"/>
        <item m="1" x="22"/>
      </items>
      <extLst>
        <ext xmlns:x14="http://schemas.microsoft.com/office/spreadsheetml/2009/9/main" uri="{2946ED86-A175-432a-8AC1-64E0C546D7DE}">
          <x14:pivotField fillDownLabels="1"/>
        </ext>
      </extLst>
    </pivotField>
    <pivotField axis="axisRow" compact="0" outline="0" showAll="0" sortType="ascending" defaultSubtotal="0">
      <items count="80">
        <item m="1" x="69"/>
        <item m="1" x="72"/>
        <item m="1" x="64"/>
        <item m="1" x="79"/>
        <item m="1" x="66"/>
        <item m="1" x="70"/>
        <item m="1" x="60"/>
        <item x="4"/>
        <item x="46"/>
        <item x="50"/>
        <item x="47"/>
        <item x="51"/>
        <item x="10"/>
        <item x="41"/>
        <item x="20"/>
        <item m="1" x="75"/>
        <item x="52"/>
        <item x="23"/>
        <item x="22"/>
        <item x="35"/>
        <item x="30"/>
        <item x="8"/>
        <item x="33"/>
        <item m="1" x="77"/>
        <item m="1" x="67"/>
        <item x="57"/>
        <item x="0"/>
        <item x="53"/>
        <item x="37"/>
        <item x="29"/>
        <item x="31"/>
        <item x="32"/>
        <item x="34"/>
        <item x="36"/>
        <item x="48"/>
        <item x="54"/>
        <item x="45"/>
        <item x="18"/>
        <item x="40"/>
        <item x="11"/>
        <item x="1"/>
        <item x="27"/>
        <item x="6"/>
        <item x="39"/>
        <item x="44"/>
        <item x="12"/>
        <item x="38"/>
        <item x="14"/>
        <item x="9"/>
        <item x="26"/>
        <item x="5"/>
        <item x="16"/>
        <item x="28"/>
        <item x="24"/>
        <item m="1" x="76"/>
        <item m="1" x="65"/>
        <item x="3"/>
        <item x="58"/>
        <item m="1" x="63"/>
        <item x="2"/>
        <item x="49"/>
        <item m="1" x="62"/>
        <item x="7"/>
        <item x="25"/>
        <item x="15"/>
        <item x="19"/>
        <item m="1" x="74"/>
        <item x="55"/>
        <item m="1" x="78"/>
        <item x="43"/>
        <item x="21"/>
        <item m="1" x="68"/>
        <item x="17"/>
        <item x="59"/>
        <item m="1" x="71"/>
        <item m="1" x="73"/>
        <item x="56"/>
        <item x="42"/>
        <item x="13"/>
        <item m="1" x="6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showAll="0" defaultSubtotal="0">
      <items count="3">
        <item x="0"/>
        <item x="1"/>
        <item m="1" x="2"/>
      </items>
      <extLst>
        <ext xmlns:x14="http://schemas.microsoft.com/office/spreadsheetml/2009/9/main" uri="{2946ED86-A175-432a-8AC1-64E0C546D7DE}">
          <x14:pivotField fillDownLabels="1"/>
        </ext>
      </extLst>
    </pivotField>
  </pivotFields>
  <rowFields count="2">
    <field x="0"/>
    <field x="1"/>
  </rowFields>
  <rowItems count="37">
    <i>
      <x v="1"/>
      <x v="26"/>
    </i>
    <i r="1">
      <x v="40"/>
    </i>
    <i r="1">
      <x v="59"/>
    </i>
    <i>
      <x v="17"/>
      <x v="7"/>
    </i>
    <i r="1">
      <x v="21"/>
    </i>
    <i r="1">
      <x v="42"/>
    </i>
    <i r="1">
      <x v="50"/>
    </i>
    <i r="1">
      <x v="56"/>
    </i>
    <i r="1">
      <x v="62"/>
    </i>
    <i>
      <x v="18"/>
      <x v="48"/>
    </i>
    <i>
      <x v="19"/>
      <x v="12"/>
    </i>
    <i r="1">
      <x v="39"/>
    </i>
    <i r="1">
      <x v="45"/>
    </i>
    <i r="1">
      <x v="47"/>
    </i>
    <i r="1">
      <x v="78"/>
    </i>
    <i>
      <x v="21"/>
      <x v="51"/>
    </i>
    <i r="1">
      <x v="64"/>
    </i>
    <i r="1">
      <x v="72"/>
    </i>
    <i>
      <x v="22"/>
      <x v="14"/>
    </i>
    <i r="1">
      <x v="37"/>
    </i>
    <i r="1">
      <x v="65"/>
    </i>
    <i r="1">
      <x v="70"/>
    </i>
    <i>
      <x v="23"/>
      <x v="48"/>
    </i>
    <i>
      <x v="24"/>
      <x v="48"/>
    </i>
    <i>
      <x v="25"/>
      <x v="17"/>
    </i>
    <i r="1">
      <x v="18"/>
    </i>
    <i r="1">
      <x v="53"/>
    </i>
    <i>
      <x v="26"/>
      <x v="41"/>
    </i>
    <i r="1">
      <x v="49"/>
    </i>
    <i r="1">
      <x v="63"/>
    </i>
    <i>
      <x v="27"/>
      <x v="20"/>
    </i>
    <i r="1">
      <x v="29"/>
    </i>
    <i r="1">
      <x v="30"/>
    </i>
    <i r="1">
      <x v="52"/>
    </i>
    <i>
      <x v="33"/>
      <x v="22"/>
    </i>
    <i r="1">
      <x v="31"/>
    </i>
    <i r="1">
      <x v="32"/>
    </i>
  </rowItems>
  <colItems count="1">
    <i/>
  </colItems>
  <pageFields count="1">
    <pageField fld="3" item="0" hier="-1"/>
  </pageFields>
  <formats count="1">
    <format dxfId="103">
      <pivotArea dataOnly="0" labelOnly="1" outline="0" fieldPosition="0">
        <references count="1">
          <reference field="0" count="0"/>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5A800867-1ED0-4F61-991E-78216C2B5FD5}" name="OutputsDropdown" cacheId="9" applyNumberFormats="0" applyBorderFormats="0" applyFontFormats="0" applyPatternFormats="0" applyAlignmentFormats="0" applyWidthHeightFormats="1" dataCaption="Values" updatedVersion="8" minRefreshableVersion="3" showDrill="0" rowGrandTotals="0" colGrandTotals="0" itemPrintTitles="1" createdVersion="6" indent="0" compact="0" compactData="0" multipleFieldFilters="0" rowHeaderCaption="Outputs">
  <location ref="P3:T12" firstHeaderRow="1" firstDataRow="1" firstDataCol="5" rowPageCount="1" colPageCount="1"/>
  <pivotFields count="8">
    <pivotField axis="axisRow" compact="0" outline="0" showAll="0" sortType="ascending" defaultSubtotal="0">
      <items count="43">
        <item x="12"/>
        <item x="0"/>
        <item m="1" x="26"/>
        <item m="1" x="39"/>
        <item m="1" x="23"/>
        <item m="1" x="25"/>
        <item m="1" x="28"/>
        <item m="1" x="36"/>
        <item m="1" x="21"/>
        <item m="1" x="34"/>
        <item m="1" x="35"/>
        <item m="1" x="24"/>
        <item m="1" x="29"/>
        <item m="1" x="41"/>
        <item m="1" x="30"/>
        <item m="1" x="37"/>
        <item m="1" x="32"/>
        <item x="1"/>
        <item x="2"/>
        <item x="3"/>
        <item x="13"/>
        <item x="4"/>
        <item x="5"/>
        <item x="6"/>
        <item x="11"/>
        <item x="7"/>
        <item x="8"/>
        <item x="9"/>
        <item x="14"/>
        <item x="15"/>
        <item x="16"/>
        <item x="17"/>
        <item x="18"/>
        <item x="10"/>
        <item x="19"/>
        <item x="20"/>
        <item m="1" x="38"/>
        <item m="1" x="27"/>
        <item m="1" x="31"/>
        <item m="1" x="42"/>
        <item m="1" x="33"/>
        <item m="1" x="40"/>
        <item m="1" x="22"/>
      </items>
    </pivotField>
    <pivotField axis="axisRow" compact="0" outline="0" showAll="0" defaultSubtotal="0">
      <items count="27">
        <item m="1" x="25"/>
        <item x="15"/>
        <item x="10"/>
        <item m="1" x="24"/>
        <item x="3"/>
        <item x="4"/>
        <item x="16"/>
        <item m="1" x="20"/>
        <item x="14"/>
        <item x="5"/>
        <item x="6"/>
        <item m="1" x="22"/>
        <item m="1" x="26"/>
        <item x="2"/>
        <item m="1" x="21"/>
        <item x="18"/>
        <item x="17"/>
        <item x="12"/>
        <item x="13"/>
        <item x="11"/>
        <item x="0"/>
        <item x="8"/>
        <item m="1" x="23"/>
        <item x="9"/>
        <item x="7"/>
        <item m="1" x="19"/>
        <item x="1"/>
      </items>
    </pivotField>
    <pivotField axis="axisRow" compact="0" outline="0" showAll="0" defaultSubtotal="0">
      <items count="23">
        <item x="8"/>
        <item m="1" x="16"/>
        <item m="1" x="21"/>
        <item x="2"/>
        <item m="1" x="20"/>
        <item m="1" x="19"/>
        <item m="1" x="18"/>
        <item m="1" x="17"/>
        <item x="10"/>
        <item x="3"/>
        <item x="12"/>
        <item x="14"/>
        <item x="5"/>
        <item x="9"/>
        <item x="11"/>
        <item x="13"/>
        <item x="0"/>
        <item x="4"/>
        <item x="7"/>
        <item m="1" x="22"/>
        <item x="6"/>
        <item m="1" x="15"/>
        <item x="1"/>
      </items>
    </pivotField>
    <pivotField compact="0" outline="0" showAll="0" defaultSubtotal="0"/>
    <pivotField axis="axisRow" compact="0" outline="0" showAll="0" defaultSubtotal="0">
      <items count="12">
        <item m="1" x="9"/>
        <item m="1" x="6"/>
        <item m="1" x="11"/>
        <item x="0"/>
        <item m="1" x="8"/>
        <item x="1"/>
        <item x="2"/>
        <item m="1" x="7"/>
        <item x="4"/>
        <item m="1" x="10"/>
        <item m="1" x="5"/>
        <item x="3"/>
      </items>
    </pivotField>
    <pivotField compact="0" outline="0" showAll="0" defaultSubtotal="0"/>
    <pivotField axis="axisRow" compact="0" outline="0" showAll="0" defaultSubtotal="0">
      <items count="35">
        <item x="9"/>
        <item m="1" x="29"/>
        <item m="1" x="34"/>
        <item x="12"/>
        <item m="1" x="20"/>
        <item x="0"/>
        <item x="4"/>
        <item m="1" x="24"/>
        <item m="1" x="32"/>
        <item m="1" x="27"/>
        <item x="13"/>
        <item x="2"/>
        <item x="8"/>
        <item m="1" x="30"/>
        <item m="1" x="28"/>
        <item m="1" x="26"/>
        <item m="1" x="33"/>
        <item m="1" x="21"/>
        <item m="1" x="25"/>
        <item m="1" x="22"/>
        <item m="1" x="23"/>
        <item x="16"/>
        <item x="17"/>
        <item x="11"/>
        <item x="14"/>
        <item x="15"/>
        <item x="18"/>
        <item x="6"/>
        <item m="1" x="31"/>
        <item x="3"/>
        <item x="7"/>
        <item x="19"/>
        <item x="1"/>
        <item x="5"/>
        <item x="10"/>
      </items>
    </pivotField>
    <pivotField axis="axisPage" compact="0" outline="0" showAll="0" defaultSubtotal="0">
      <items count="3">
        <item x="0"/>
        <item x="1"/>
        <item m="1" x="2"/>
      </items>
    </pivotField>
  </pivotFields>
  <rowFields count="5">
    <field x="0"/>
    <field x="1"/>
    <field x="2"/>
    <field x="4"/>
    <field x="6"/>
  </rowFields>
  <rowItems count="9">
    <i>
      <x/>
      <x v="17"/>
      <x v="12"/>
      <x v="3"/>
      <x v="23"/>
    </i>
    <i>
      <x v="20"/>
      <x v="18"/>
      <x v="13"/>
      <x v="3"/>
      <x v="3"/>
    </i>
    <i>
      <x v="28"/>
      <x v="8"/>
      <x v="8"/>
      <x v="11"/>
      <x v="10"/>
    </i>
    <i>
      <x v="29"/>
      <x v="1"/>
      <x v="12"/>
      <x v="11"/>
      <x v="24"/>
    </i>
    <i>
      <x v="30"/>
      <x v="6"/>
      <x v="14"/>
      <x v="3"/>
      <x v="25"/>
    </i>
    <i>
      <x v="31"/>
      <x v="1"/>
      <x v="12"/>
      <x v="3"/>
      <x v="21"/>
    </i>
    <i>
      <x v="32"/>
      <x v="16"/>
      <x v="10"/>
      <x v="3"/>
      <x v="22"/>
    </i>
    <i>
      <x v="34"/>
      <x v="19"/>
      <x v="15"/>
      <x v="3"/>
      <x v="26"/>
    </i>
    <i>
      <x v="35"/>
      <x v="15"/>
      <x v="11"/>
      <x v="8"/>
      <x v="31"/>
    </i>
  </rowItems>
  <colItems count="1">
    <i/>
  </colItems>
  <pageFields count="1">
    <pageField fld="7" item="1" hier="-1"/>
  </pageFields>
  <formats count="32">
    <format dxfId="135">
      <pivotArea dataOnly="0" labelOnly="1" fieldPosition="0">
        <references count="1">
          <reference field="0" count="0"/>
        </references>
      </pivotArea>
    </format>
    <format dxfId="134">
      <pivotArea dataOnly="0" labelOnly="1" outline="0" fieldPosition="0">
        <references count="1">
          <reference field="0" count="9">
            <x v="3"/>
            <x v="4"/>
            <x v="10"/>
            <x v="12"/>
            <x v="36"/>
            <x v="38"/>
            <x v="39"/>
            <x v="40"/>
            <x v="42"/>
          </reference>
        </references>
      </pivotArea>
    </format>
    <format dxfId="133">
      <pivotArea dataOnly="0" labelOnly="1" outline="0" fieldPosition="0">
        <references count="2">
          <reference field="0" count="1" selected="0">
            <x v="3"/>
          </reference>
          <reference field="1" count="1">
            <x v="1"/>
          </reference>
        </references>
      </pivotArea>
    </format>
    <format dxfId="132">
      <pivotArea dataOnly="0" labelOnly="1" outline="0" fieldPosition="0">
        <references count="2">
          <reference field="0" count="1" selected="0">
            <x v="4"/>
          </reference>
          <reference field="1" count="1">
            <x v="8"/>
          </reference>
        </references>
      </pivotArea>
    </format>
    <format dxfId="131">
      <pivotArea dataOnly="0" labelOnly="1" outline="0" fieldPosition="0">
        <references count="2">
          <reference field="0" count="1" selected="0">
            <x v="10"/>
          </reference>
          <reference field="1" count="1">
            <x v="7"/>
          </reference>
        </references>
      </pivotArea>
    </format>
    <format dxfId="130">
      <pivotArea dataOnly="0" labelOnly="1" outline="0" fieldPosition="0">
        <references count="2">
          <reference field="0" count="1" selected="0">
            <x v="12"/>
          </reference>
          <reference field="1" count="1">
            <x v="14"/>
          </reference>
        </references>
      </pivotArea>
    </format>
    <format dxfId="129">
      <pivotArea dataOnly="0" labelOnly="1" outline="0" fieldPosition="0">
        <references count="2">
          <reference field="0" count="1" selected="0">
            <x v="36"/>
          </reference>
          <reference field="1" count="1">
            <x v="1"/>
          </reference>
        </references>
      </pivotArea>
    </format>
    <format dxfId="128">
      <pivotArea dataOnly="0" labelOnly="1" outline="0" fieldPosition="0">
        <references count="2">
          <reference field="0" count="1" selected="0">
            <x v="39"/>
          </reference>
          <reference field="1" count="1">
            <x v="7"/>
          </reference>
        </references>
      </pivotArea>
    </format>
    <format dxfId="127">
      <pivotArea dataOnly="0" labelOnly="1" outline="0" fieldPosition="0">
        <references count="2">
          <reference field="0" count="1" selected="0">
            <x v="40"/>
          </reference>
          <reference field="1" count="1">
            <x v="6"/>
          </reference>
        </references>
      </pivotArea>
    </format>
    <format dxfId="126">
      <pivotArea dataOnly="0" labelOnly="1" outline="0" fieldPosition="0">
        <references count="2">
          <reference field="0" count="1" selected="0">
            <x v="42"/>
          </reference>
          <reference field="1" count="1">
            <x v="15"/>
          </reference>
        </references>
      </pivotArea>
    </format>
    <format dxfId="125">
      <pivotArea dataOnly="0" labelOnly="1" outline="0" fieldPosition="0">
        <references count="3">
          <reference field="0" count="1" selected="0">
            <x v="3"/>
          </reference>
          <reference field="1" count="1" selected="0">
            <x v="1"/>
          </reference>
          <reference field="2" count="1">
            <x v="12"/>
          </reference>
        </references>
      </pivotArea>
    </format>
    <format dxfId="124">
      <pivotArea dataOnly="0" labelOnly="1" outline="0" fieldPosition="0">
        <references count="3">
          <reference field="0" count="1" selected="0">
            <x v="4"/>
          </reference>
          <reference field="1" count="1" selected="0">
            <x v="8"/>
          </reference>
          <reference field="2" count="1">
            <x v="8"/>
          </reference>
        </references>
      </pivotArea>
    </format>
    <format dxfId="123">
      <pivotArea dataOnly="0" labelOnly="1" outline="0" fieldPosition="0">
        <references count="3">
          <reference field="0" count="1" selected="0">
            <x v="10"/>
          </reference>
          <reference field="1" count="1" selected="0">
            <x v="7"/>
          </reference>
          <reference field="2" count="1">
            <x v="4"/>
          </reference>
        </references>
      </pivotArea>
    </format>
    <format dxfId="122">
      <pivotArea dataOnly="0" labelOnly="1" outline="0" fieldPosition="0">
        <references count="3">
          <reference field="0" count="1" selected="0">
            <x v="12"/>
          </reference>
          <reference field="1" count="1" selected="0">
            <x v="14"/>
          </reference>
          <reference field="2" count="1">
            <x v="10"/>
          </reference>
        </references>
      </pivotArea>
    </format>
    <format dxfId="121">
      <pivotArea dataOnly="0" labelOnly="1" outline="0" fieldPosition="0">
        <references count="3">
          <reference field="0" count="1" selected="0">
            <x v="36"/>
          </reference>
          <reference field="1" count="1" selected="0">
            <x v="1"/>
          </reference>
          <reference field="2" count="1">
            <x v="3"/>
          </reference>
        </references>
      </pivotArea>
    </format>
    <format dxfId="120">
      <pivotArea dataOnly="0" labelOnly="1" outline="0" fieldPosition="0">
        <references count="3">
          <reference field="0" count="1" selected="0">
            <x v="38"/>
          </reference>
          <reference field="1" count="1" selected="0">
            <x v="1"/>
          </reference>
          <reference field="2" count="1">
            <x v="12"/>
          </reference>
        </references>
      </pivotArea>
    </format>
    <format dxfId="119">
      <pivotArea dataOnly="0" labelOnly="1" outline="0" fieldPosition="0">
        <references count="3">
          <reference field="0" count="1" selected="0">
            <x v="39"/>
          </reference>
          <reference field="1" count="1" selected="0">
            <x v="7"/>
          </reference>
          <reference field="2" count="1">
            <x v="7"/>
          </reference>
        </references>
      </pivotArea>
    </format>
    <format dxfId="118">
      <pivotArea dataOnly="0" labelOnly="1" outline="0" fieldPosition="0">
        <references count="3">
          <reference field="0" count="1" selected="0">
            <x v="40"/>
          </reference>
          <reference field="1" count="1" selected="0">
            <x v="6"/>
          </reference>
          <reference field="2" count="1">
            <x v="4"/>
          </reference>
        </references>
      </pivotArea>
    </format>
    <format dxfId="117">
      <pivotArea dataOnly="0" labelOnly="1" outline="0" fieldPosition="0">
        <references count="3">
          <reference field="0" count="1" selected="0">
            <x v="42"/>
          </reference>
          <reference field="1" count="1" selected="0">
            <x v="15"/>
          </reference>
          <reference field="2" count="1">
            <x v="11"/>
          </reference>
        </references>
      </pivotArea>
    </format>
    <format dxfId="116">
      <pivotArea dataOnly="0" labelOnly="1" outline="0" fieldPosition="0">
        <references count="4">
          <reference field="0" count="1" selected="0">
            <x v="3"/>
          </reference>
          <reference field="1" count="1" selected="0">
            <x v="1"/>
          </reference>
          <reference field="2" count="1" selected="0">
            <x v="12"/>
          </reference>
          <reference field="4" count="1">
            <x v="3"/>
          </reference>
        </references>
      </pivotArea>
    </format>
    <format dxfId="115">
      <pivotArea dataOnly="0" labelOnly="1" outline="0" fieldPosition="0">
        <references count="4">
          <reference field="0" count="1" selected="0">
            <x v="10"/>
          </reference>
          <reference field="1" count="1" selected="0">
            <x v="7"/>
          </reference>
          <reference field="2" count="1" selected="0">
            <x v="4"/>
          </reference>
          <reference field="4" count="1">
            <x v="1"/>
          </reference>
        </references>
      </pivotArea>
    </format>
    <format dxfId="114">
      <pivotArea dataOnly="0" labelOnly="1" outline="0" fieldPosition="0">
        <references count="4">
          <reference field="0" count="1" selected="0">
            <x v="12"/>
          </reference>
          <reference field="1" count="1" selected="0">
            <x v="14"/>
          </reference>
          <reference field="2" count="1" selected="0">
            <x v="10"/>
          </reference>
          <reference field="4" count="1">
            <x v="3"/>
          </reference>
        </references>
      </pivotArea>
    </format>
    <format dxfId="113">
      <pivotArea dataOnly="0" labelOnly="1" outline="0" fieldPosition="0">
        <references count="4">
          <reference field="0" count="1" selected="0">
            <x v="42"/>
          </reference>
          <reference field="1" count="1" selected="0">
            <x v="15"/>
          </reference>
          <reference field="2" count="1" selected="0">
            <x v="11"/>
          </reference>
          <reference field="4" count="1">
            <x v="8"/>
          </reference>
        </references>
      </pivotArea>
    </format>
    <format dxfId="112">
      <pivotArea dataOnly="0" labelOnly="1" outline="0" fieldPosition="0">
        <references count="5">
          <reference field="0" count="1" selected="0">
            <x v="3"/>
          </reference>
          <reference field="1" count="1" selected="0">
            <x v="1"/>
          </reference>
          <reference field="2" count="1" selected="0">
            <x v="12"/>
          </reference>
          <reference field="4" count="1" selected="0">
            <x v="3"/>
          </reference>
          <reference field="6" count="1">
            <x v="17"/>
          </reference>
        </references>
      </pivotArea>
    </format>
    <format dxfId="111">
      <pivotArea dataOnly="0" labelOnly="1" outline="0" fieldPosition="0">
        <references count="5">
          <reference field="0" count="1" selected="0">
            <x v="4"/>
          </reference>
          <reference field="1" count="1" selected="0">
            <x v="8"/>
          </reference>
          <reference field="2" count="1" selected="0">
            <x v="8"/>
          </reference>
          <reference field="4" count="1" selected="0">
            <x v="3"/>
          </reference>
          <reference field="6" count="1">
            <x v="10"/>
          </reference>
        </references>
      </pivotArea>
    </format>
    <format dxfId="110">
      <pivotArea dataOnly="0" labelOnly="1" outline="0" fieldPosition="0">
        <references count="5">
          <reference field="0" count="1" selected="0">
            <x v="10"/>
          </reference>
          <reference field="1" count="1" selected="0">
            <x v="7"/>
          </reference>
          <reference field="2" count="1" selected="0">
            <x v="4"/>
          </reference>
          <reference field="4" count="1" selected="0">
            <x v="1"/>
          </reference>
          <reference field="6" count="1">
            <x v="3"/>
          </reference>
        </references>
      </pivotArea>
    </format>
    <format dxfId="109">
      <pivotArea dataOnly="0" labelOnly="1" outline="0" fieldPosition="0">
        <references count="5">
          <reference field="0" count="1" selected="0">
            <x v="12"/>
          </reference>
          <reference field="1" count="1" selected="0">
            <x v="14"/>
          </reference>
          <reference field="2" count="1" selected="0">
            <x v="10"/>
          </reference>
          <reference field="4" count="1" selected="0">
            <x v="3"/>
          </reference>
          <reference field="6" count="1">
            <x v="15"/>
          </reference>
        </references>
      </pivotArea>
    </format>
    <format dxfId="108">
      <pivotArea dataOnly="0" labelOnly="1" outline="0" fieldPosition="0">
        <references count="5">
          <reference field="0" count="1" selected="0">
            <x v="36"/>
          </reference>
          <reference field="1" count="1" selected="0">
            <x v="1"/>
          </reference>
          <reference field="2" count="1" selected="0">
            <x v="3"/>
          </reference>
          <reference field="4" count="1" selected="0">
            <x v="3"/>
          </reference>
          <reference field="6" count="1">
            <x v="1"/>
          </reference>
        </references>
      </pivotArea>
    </format>
    <format dxfId="107">
      <pivotArea dataOnly="0" labelOnly="1" outline="0" fieldPosition="0">
        <references count="5">
          <reference field="0" count="1" selected="0">
            <x v="38"/>
          </reference>
          <reference field="1" count="1" selected="0">
            <x v="1"/>
          </reference>
          <reference field="2" count="1" selected="0">
            <x v="12"/>
          </reference>
          <reference field="4" count="1" selected="0">
            <x v="3"/>
          </reference>
          <reference field="6" count="1">
            <x v="10"/>
          </reference>
        </references>
      </pivotArea>
    </format>
    <format dxfId="106">
      <pivotArea dataOnly="0" labelOnly="1" outline="0" fieldPosition="0">
        <references count="5">
          <reference field="0" count="1" selected="0">
            <x v="39"/>
          </reference>
          <reference field="1" count="1" selected="0">
            <x v="7"/>
          </reference>
          <reference field="2" count="1" selected="0">
            <x v="7"/>
          </reference>
          <reference field="4" count="1" selected="0">
            <x v="3"/>
          </reference>
          <reference field="6" count="1">
            <x v="0"/>
          </reference>
        </references>
      </pivotArea>
    </format>
    <format dxfId="105">
      <pivotArea dataOnly="0" labelOnly="1" outline="0" fieldPosition="0">
        <references count="5">
          <reference field="0" count="1" selected="0">
            <x v="40"/>
          </reference>
          <reference field="1" count="1" selected="0">
            <x v="6"/>
          </reference>
          <reference field="2" count="1" selected="0">
            <x v="4"/>
          </reference>
          <reference field="4" count="1" selected="0">
            <x v="3"/>
          </reference>
          <reference field="6" count="1">
            <x v="2"/>
          </reference>
        </references>
      </pivotArea>
    </format>
    <format dxfId="104">
      <pivotArea dataOnly="0" labelOnly="1" outline="0" fieldPosition="0">
        <references count="5">
          <reference field="0" count="1" selected="0">
            <x v="42"/>
          </reference>
          <reference field="1" count="1" selected="0">
            <x v="15"/>
          </reference>
          <reference field="2" count="1" selected="0">
            <x v="11"/>
          </reference>
          <reference field="4" count="1" selected="0">
            <x v="8"/>
          </reference>
          <reference field="6" count="1">
            <x v="14"/>
          </reference>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CB2C6E42-63A5-4F8D-A9AF-F02F23F54751}" name="OutcomesDropdown" cacheId="9" applyNumberFormats="0" applyBorderFormats="0" applyFontFormats="0" applyPatternFormats="0" applyAlignmentFormats="0" applyWidthHeightFormats="1" dataCaption="Values" updatedVersion="8" minRefreshableVersion="3" showDrill="0" rowGrandTotals="0" colGrandTotals="0" itemPrintTitles="1" createdVersion="6" indent="0" compact="0" compactData="0" multipleFieldFilters="0" rowHeaderCaption="Outcomes">
  <location ref="J3:N15" firstHeaderRow="1" firstDataRow="1" firstDataCol="5" rowPageCount="1" colPageCount="1"/>
  <pivotFields count="8">
    <pivotField axis="axisRow" compact="0" outline="0" showAll="0" sortType="ascending" defaultSubtotal="0">
      <items count="43">
        <item x="12"/>
        <item x="0"/>
        <item m="1" x="26"/>
        <item m="1" x="39"/>
        <item m="1" x="23"/>
        <item m="1" x="25"/>
        <item m="1" x="28"/>
        <item m="1" x="36"/>
        <item m="1" x="21"/>
        <item m="1" x="34"/>
        <item m="1" x="35"/>
        <item m="1" x="24"/>
        <item m="1" x="29"/>
        <item m="1" x="41"/>
        <item m="1" x="30"/>
        <item m="1" x="37"/>
        <item m="1" x="32"/>
        <item x="1"/>
        <item x="2"/>
        <item x="3"/>
        <item x="13"/>
        <item x="4"/>
        <item x="5"/>
        <item x="6"/>
        <item x="11"/>
        <item x="7"/>
        <item x="8"/>
        <item x="9"/>
        <item x="14"/>
        <item x="15"/>
        <item x="16"/>
        <item x="17"/>
        <item x="18"/>
        <item x="10"/>
        <item x="19"/>
        <item x="20"/>
        <item m="1" x="38"/>
        <item m="1" x="27"/>
        <item m="1" x="31"/>
        <item m="1" x="42"/>
        <item m="1" x="33"/>
        <item m="1" x="40"/>
        <item m="1" x="22"/>
      </items>
    </pivotField>
    <pivotField axis="axisRow" compact="0" outline="0" showAll="0" defaultSubtotal="0">
      <items count="27">
        <item m="1" x="25"/>
        <item x="15"/>
        <item x="10"/>
        <item m="1" x="24"/>
        <item x="3"/>
        <item x="4"/>
        <item x="16"/>
        <item m="1" x="20"/>
        <item x="14"/>
        <item x="5"/>
        <item x="6"/>
        <item m="1" x="22"/>
        <item m="1" x="26"/>
        <item x="2"/>
        <item m="1" x="21"/>
        <item x="18"/>
        <item x="17"/>
        <item x="12"/>
        <item x="13"/>
        <item x="11"/>
        <item x="0"/>
        <item x="8"/>
        <item m="1" x="23"/>
        <item x="9"/>
        <item x="7"/>
        <item m="1" x="19"/>
        <item x="1"/>
      </items>
    </pivotField>
    <pivotField axis="axisRow" compact="0" outline="0" showAll="0" defaultSubtotal="0">
      <items count="23">
        <item x="8"/>
        <item m="1" x="16"/>
        <item m="1" x="21"/>
        <item x="2"/>
        <item m="1" x="20"/>
        <item m="1" x="19"/>
        <item m="1" x="18"/>
        <item m="1" x="17"/>
        <item x="10"/>
        <item x="3"/>
        <item x="12"/>
        <item x="14"/>
        <item x="5"/>
        <item x="9"/>
        <item x="11"/>
        <item x="13"/>
        <item x="0"/>
        <item x="4"/>
        <item x="7"/>
        <item m="1" x="22"/>
        <item x="6"/>
        <item m="1" x="15"/>
        <item x="1"/>
      </items>
    </pivotField>
    <pivotField compact="0" outline="0" showAll="0" defaultSubtotal="0"/>
    <pivotField axis="axisRow" compact="0" outline="0" showAll="0" defaultSubtotal="0">
      <items count="12">
        <item m="1" x="9"/>
        <item m="1" x="6"/>
        <item m="1" x="11"/>
        <item x="0"/>
        <item m="1" x="8"/>
        <item x="1"/>
        <item x="2"/>
        <item m="1" x="7"/>
        <item x="4"/>
        <item m="1" x="10"/>
        <item m="1" x="5"/>
        <item x="3"/>
      </items>
    </pivotField>
    <pivotField compact="0" outline="0" showAll="0" defaultSubtotal="0"/>
    <pivotField axis="axisRow" compact="0" outline="0" showAll="0" defaultSubtotal="0">
      <items count="35">
        <item x="9"/>
        <item m="1" x="29"/>
        <item m="1" x="34"/>
        <item x="12"/>
        <item m="1" x="20"/>
        <item x="0"/>
        <item x="4"/>
        <item m="1" x="24"/>
        <item m="1" x="32"/>
        <item m="1" x="27"/>
        <item x="13"/>
        <item x="2"/>
        <item x="8"/>
        <item m="1" x="30"/>
        <item m="1" x="28"/>
        <item m="1" x="26"/>
        <item m="1" x="33"/>
        <item m="1" x="21"/>
        <item m="1" x="25"/>
        <item m="1" x="22"/>
        <item m="1" x="23"/>
        <item x="16"/>
        <item x="17"/>
        <item x="11"/>
        <item x="14"/>
        <item x="15"/>
        <item x="18"/>
        <item x="6"/>
        <item m="1" x="31"/>
        <item x="3"/>
        <item x="7"/>
        <item x="19"/>
        <item x="1"/>
        <item x="5"/>
        <item x="10"/>
      </items>
    </pivotField>
    <pivotField axis="axisPage" compact="0" outline="0" showAll="0" defaultSubtotal="0">
      <items count="3">
        <item x="0"/>
        <item x="1"/>
        <item m="1" x="2"/>
      </items>
    </pivotField>
  </pivotFields>
  <rowFields count="5">
    <field x="0"/>
    <field x="1"/>
    <field x="2"/>
    <field x="4"/>
    <field x="6"/>
  </rowFields>
  <rowItems count="12">
    <i>
      <x v="1"/>
      <x v="20"/>
      <x v="16"/>
      <x v="3"/>
      <x v="5"/>
    </i>
    <i>
      <x v="17"/>
      <x v="26"/>
      <x v="22"/>
      <x v="5"/>
      <x v="32"/>
    </i>
    <i>
      <x v="18"/>
      <x v="13"/>
      <x v="3"/>
      <x v="3"/>
      <x v="11"/>
    </i>
    <i>
      <x v="19"/>
      <x v="4"/>
      <x v="9"/>
      <x v="6"/>
      <x v="29"/>
    </i>
    <i>
      <x v="21"/>
      <x v="5"/>
      <x v="17"/>
      <x v="3"/>
      <x v="6"/>
    </i>
    <i>
      <x v="22"/>
      <x v="9"/>
      <x v="12"/>
      <x v="5"/>
      <x v="33"/>
    </i>
    <i>
      <x v="23"/>
      <x v="10"/>
      <x v="3"/>
      <x v="3"/>
      <x v="27"/>
    </i>
    <i>
      <x v="24"/>
      <x v="19"/>
      <x v="3"/>
      <x v="3"/>
      <x v="34"/>
    </i>
    <i>
      <x v="25"/>
      <x v="24"/>
      <x v="20"/>
      <x v="3"/>
      <x v="30"/>
    </i>
    <i>
      <x v="26"/>
      <x v="21"/>
      <x v="18"/>
      <x v="3"/>
      <x v="12"/>
    </i>
    <i>
      <x v="27"/>
      <x v="23"/>
      <x v="17"/>
      <x v="3"/>
      <x v="6"/>
    </i>
    <i>
      <x v="33"/>
      <x v="2"/>
      <x/>
      <x v="3"/>
      <x/>
    </i>
  </rowItems>
  <colItems count="1">
    <i/>
  </colItems>
  <pageFields count="1">
    <pageField fld="7" item="0" hier="-1"/>
  </pageFields>
  <formats count="57">
    <format dxfId="192">
      <pivotArea dataOnly="0" labelOnly="1" fieldPosition="0">
        <references count="1">
          <reference field="0" count="13">
            <x v="2"/>
            <x v="5"/>
            <x v="6"/>
            <x v="7"/>
            <x v="8"/>
            <x v="9"/>
            <x v="11"/>
            <x v="13"/>
            <x v="14"/>
            <x v="15"/>
            <x v="16"/>
            <x v="37"/>
            <x v="41"/>
          </reference>
        </references>
      </pivotArea>
    </format>
    <format dxfId="191">
      <pivotArea dataOnly="0" labelOnly="1" grandRow="1" outline="0" fieldPosition="0"/>
    </format>
    <format dxfId="190">
      <pivotArea dataOnly="0" labelOnly="1" outline="0" fieldPosition="0">
        <references count="1">
          <reference field="0" count="13">
            <x v="2"/>
            <x v="5"/>
            <x v="6"/>
            <x v="7"/>
            <x v="8"/>
            <x v="9"/>
            <x v="11"/>
            <x v="13"/>
            <x v="14"/>
            <x v="15"/>
            <x v="16"/>
            <x v="37"/>
            <x v="41"/>
          </reference>
        </references>
      </pivotArea>
    </format>
    <format dxfId="189">
      <pivotArea dataOnly="0" labelOnly="1" outline="0" fieldPosition="0">
        <references count="2">
          <reference field="0" count="1" selected="0">
            <x v="2"/>
          </reference>
          <reference field="1" count="1">
            <x v="13"/>
          </reference>
        </references>
      </pivotArea>
    </format>
    <format dxfId="188">
      <pivotArea dataOnly="0" labelOnly="1" outline="0" fieldPosition="0">
        <references count="2">
          <reference field="0" count="1" selected="0">
            <x v="5"/>
          </reference>
          <reference field="1" count="1">
            <x v="0"/>
          </reference>
        </references>
      </pivotArea>
    </format>
    <format dxfId="187">
      <pivotArea dataOnly="0" labelOnly="1" outline="0" fieldPosition="0">
        <references count="2">
          <reference field="0" count="1" selected="0">
            <x v="6"/>
          </reference>
          <reference field="1" count="1">
            <x v="4"/>
          </reference>
        </references>
      </pivotArea>
    </format>
    <format dxfId="186">
      <pivotArea dataOnly="0" labelOnly="1" outline="0" fieldPosition="0">
        <references count="2">
          <reference field="0" count="1" selected="0">
            <x v="7"/>
          </reference>
          <reference field="1" count="1">
            <x v="3"/>
          </reference>
        </references>
      </pivotArea>
    </format>
    <format dxfId="185">
      <pivotArea dataOnly="0" labelOnly="1" outline="0" fieldPosition="0">
        <references count="2">
          <reference field="0" count="1" selected="0">
            <x v="8"/>
          </reference>
          <reference field="1" count="1">
            <x v="5"/>
          </reference>
        </references>
      </pivotArea>
    </format>
    <format dxfId="184">
      <pivotArea dataOnly="0" labelOnly="1" outline="0" fieldPosition="0">
        <references count="2">
          <reference field="0" count="1" selected="0">
            <x v="11"/>
          </reference>
          <reference field="1" count="1">
            <x v="12"/>
          </reference>
        </references>
      </pivotArea>
    </format>
    <format dxfId="183">
      <pivotArea dataOnly="0" labelOnly="1" outline="0" fieldPosition="0">
        <references count="2">
          <reference field="0" count="1" selected="0">
            <x v="13"/>
          </reference>
          <reference field="1" count="1">
            <x v="10"/>
          </reference>
        </references>
      </pivotArea>
    </format>
    <format dxfId="182">
      <pivotArea dataOnly="0" labelOnly="1" outline="0" fieldPosition="0">
        <references count="2">
          <reference field="0" count="1" selected="0">
            <x v="14"/>
          </reference>
          <reference field="1" count="1">
            <x v="9"/>
          </reference>
        </references>
      </pivotArea>
    </format>
    <format dxfId="181">
      <pivotArea dataOnly="0" labelOnly="1" outline="0" fieldPosition="0">
        <references count="2">
          <reference field="0" count="1" selected="0">
            <x v="37"/>
          </reference>
          <reference field="1" count="1">
            <x v="11"/>
          </reference>
        </references>
      </pivotArea>
    </format>
    <format dxfId="180">
      <pivotArea dataOnly="0" labelOnly="1" outline="0" fieldPosition="0">
        <references count="2">
          <reference field="0" count="1" selected="0">
            <x v="41"/>
          </reference>
          <reference field="1" count="1">
            <x v="2"/>
          </reference>
        </references>
      </pivotArea>
    </format>
    <format dxfId="179">
      <pivotArea dataOnly="0" labelOnly="1" outline="0" fieldPosition="0">
        <references count="3">
          <reference field="0" count="1" selected="0">
            <x v="2"/>
          </reference>
          <reference field="1" count="1" selected="0">
            <x v="13"/>
          </reference>
          <reference field="2" count="1">
            <x v="3"/>
          </reference>
        </references>
      </pivotArea>
    </format>
    <format dxfId="178">
      <pivotArea dataOnly="0" labelOnly="1" outline="0" fieldPosition="0">
        <references count="3">
          <reference field="0" count="1" selected="0">
            <x v="5"/>
          </reference>
          <reference field="1" count="1" selected="0">
            <x v="0"/>
          </reference>
          <reference field="2" count="1">
            <x v="12"/>
          </reference>
        </references>
      </pivotArea>
    </format>
    <format dxfId="177">
      <pivotArea dataOnly="0" labelOnly="1" outline="0" fieldPosition="0">
        <references count="3">
          <reference field="0" count="1" selected="0">
            <x v="6"/>
          </reference>
          <reference field="1" count="1" selected="0">
            <x v="4"/>
          </reference>
          <reference field="2" count="1">
            <x v="9"/>
          </reference>
        </references>
      </pivotArea>
    </format>
    <format dxfId="176">
      <pivotArea dataOnly="0" labelOnly="1" outline="0" fieldPosition="0">
        <references count="3">
          <reference field="0" count="1" selected="0">
            <x v="7"/>
          </reference>
          <reference field="1" count="1" selected="0">
            <x v="3"/>
          </reference>
          <reference field="2" count="1">
            <x v="1"/>
          </reference>
        </references>
      </pivotArea>
    </format>
    <format dxfId="175">
      <pivotArea dataOnly="0" labelOnly="1" outline="0" fieldPosition="0">
        <references count="3">
          <reference field="0" count="1" selected="0">
            <x v="8"/>
          </reference>
          <reference field="1" count="1" selected="0">
            <x v="5"/>
          </reference>
          <reference field="2" count="1">
            <x v="2"/>
          </reference>
        </references>
      </pivotArea>
    </format>
    <format dxfId="174">
      <pivotArea dataOnly="0" labelOnly="1" outline="0" fieldPosition="0">
        <references count="3">
          <reference field="0" count="1" selected="0">
            <x v="11"/>
          </reference>
          <reference field="1" count="1" selected="0">
            <x v="12"/>
          </reference>
          <reference field="2" count="1">
            <x v="3"/>
          </reference>
        </references>
      </pivotArea>
    </format>
    <format dxfId="173">
      <pivotArea dataOnly="0" labelOnly="1" outline="0" fieldPosition="0">
        <references count="3">
          <reference field="0" count="1" selected="0">
            <x v="13"/>
          </reference>
          <reference field="1" count="1" selected="0">
            <x v="10"/>
          </reference>
          <reference field="2" count="1">
            <x v="12"/>
          </reference>
        </references>
      </pivotArea>
    </format>
    <format dxfId="172">
      <pivotArea dataOnly="0" labelOnly="1" outline="0" fieldPosition="0">
        <references count="3">
          <reference field="0" count="1" selected="0">
            <x v="16"/>
          </reference>
          <reference field="1" count="1" selected="0">
            <x v="9"/>
          </reference>
          <reference field="2" count="1">
            <x v="5"/>
          </reference>
        </references>
      </pivotArea>
    </format>
    <format dxfId="171">
      <pivotArea dataOnly="0" labelOnly="1" outline="0" fieldPosition="0">
        <references count="3">
          <reference field="0" count="1" selected="0">
            <x v="37"/>
          </reference>
          <reference field="1" count="1" selected="0">
            <x v="11"/>
          </reference>
          <reference field="2" count="1">
            <x v="6"/>
          </reference>
        </references>
      </pivotArea>
    </format>
    <format dxfId="170">
      <pivotArea dataOnly="0" labelOnly="1" outline="0" fieldPosition="0">
        <references count="3">
          <reference field="0" count="1" selected="0">
            <x v="41"/>
          </reference>
          <reference field="1" count="1" selected="0">
            <x v="2"/>
          </reference>
          <reference field="2" count="1">
            <x v="0"/>
          </reference>
        </references>
      </pivotArea>
    </format>
    <format dxfId="169">
      <pivotArea dataOnly="0" labelOnly="1" outline="0" fieldPosition="0">
        <references count="4">
          <reference field="0" count="1" selected="0">
            <x v="2"/>
          </reference>
          <reference field="1" count="1" selected="0">
            <x v="13"/>
          </reference>
          <reference field="2" count="1" selected="0">
            <x v="3"/>
          </reference>
          <reference field="4" count="1">
            <x v="3"/>
          </reference>
        </references>
      </pivotArea>
    </format>
    <format dxfId="168">
      <pivotArea dataOnly="0" labelOnly="1" outline="0" fieldPosition="0">
        <references count="4">
          <reference field="0" count="1" selected="0">
            <x v="6"/>
          </reference>
          <reference field="1" count="1" selected="0">
            <x v="4"/>
          </reference>
          <reference field="2" count="1" selected="0">
            <x v="9"/>
          </reference>
          <reference field="4" count="1">
            <x v="6"/>
          </reference>
        </references>
      </pivotArea>
    </format>
    <format dxfId="167">
      <pivotArea dataOnly="0" labelOnly="1" outline="0" fieldPosition="0">
        <references count="4">
          <reference field="0" count="1" selected="0">
            <x v="7"/>
          </reference>
          <reference field="1" count="1" selected="0">
            <x v="3"/>
          </reference>
          <reference field="2" count="1" selected="0">
            <x v="1"/>
          </reference>
          <reference field="4" count="1">
            <x v="0"/>
          </reference>
        </references>
      </pivotArea>
    </format>
    <format dxfId="166">
      <pivotArea dataOnly="0" labelOnly="1" outline="0" fieldPosition="0">
        <references count="4">
          <reference field="0" count="1" selected="0">
            <x v="8"/>
          </reference>
          <reference field="1" count="1" selected="0">
            <x v="5"/>
          </reference>
          <reference field="2" count="1" selected="0">
            <x v="2"/>
          </reference>
          <reference field="4" count="1">
            <x v="7"/>
          </reference>
        </references>
      </pivotArea>
    </format>
    <format dxfId="165">
      <pivotArea dataOnly="0" labelOnly="1" outline="0" fieldPosition="0">
        <references count="4">
          <reference field="0" count="1" selected="0">
            <x v="9"/>
          </reference>
          <reference field="1" count="1" selected="0">
            <x v="5"/>
          </reference>
          <reference field="2" count="1" selected="0">
            <x v="2"/>
          </reference>
          <reference field="4" count="1">
            <x v="10"/>
          </reference>
        </references>
      </pivotArea>
    </format>
    <format dxfId="164">
      <pivotArea dataOnly="0" labelOnly="1" outline="0" fieldPosition="0">
        <references count="4">
          <reference field="0" count="1" selected="0">
            <x v="11"/>
          </reference>
          <reference field="1" count="1" selected="0">
            <x v="12"/>
          </reference>
          <reference field="2" count="1" selected="0">
            <x v="3"/>
          </reference>
          <reference field="4" count="1">
            <x v="3"/>
          </reference>
        </references>
      </pivotArea>
    </format>
    <format dxfId="163">
      <pivotArea dataOnly="0" labelOnly="1" outline="0" fieldPosition="0">
        <references count="4">
          <reference field="0" count="1" selected="0">
            <x v="13"/>
          </reference>
          <reference field="1" count="1" selected="0">
            <x v="10"/>
          </reference>
          <reference field="2" count="1" selected="0">
            <x v="12"/>
          </reference>
          <reference field="4" count="1">
            <x v="4"/>
          </reference>
        </references>
      </pivotArea>
    </format>
    <format dxfId="162">
      <pivotArea dataOnly="0" labelOnly="1" outline="0" fieldPosition="0">
        <references count="4">
          <reference field="0" count="1" selected="0">
            <x v="14"/>
          </reference>
          <reference field="1" count="1" selected="0">
            <x v="9"/>
          </reference>
          <reference field="2" count="1" selected="0">
            <x v="12"/>
          </reference>
          <reference field="4" count="1">
            <x v="2"/>
          </reference>
        </references>
      </pivotArea>
    </format>
    <format dxfId="161">
      <pivotArea dataOnly="0" labelOnly="1" outline="0" fieldPosition="0">
        <references count="4">
          <reference field="0" count="1" selected="0">
            <x v="15"/>
          </reference>
          <reference field="1" count="1" selected="0">
            <x v="9"/>
          </reference>
          <reference field="2" count="1" selected="0">
            <x v="12"/>
          </reference>
          <reference field="4" count="1">
            <x v="5"/>
          </reference>
        </references>
      </pivotArea>
    </format>
    <format dxfId="160">
      <pivotArea dataOnly="0" labelOnly="1" outline="0" fieldPosition="0">
        <references count="4">
          <reference field="0" count="1" selected="0">
            <x v="37"/>
          </reference>
          <reference field="1" count="1" selected="0">
            <x v="11"/>
          </reference>
          <reference field="2" count="1" selected="0">
            <x v="6"/>
          </reference>
          <reference field="4" count="1">
            <x v="9"/>
          </reference>
        </references>
      </pivotArea>
    </format>
    <format dxfId="159">
      <pivotArea dataOnly="0" labelOnly="1" outline="0" fieldPosition="0">
        <references count="4">
          <reference field="0" count="1" selected="0">
            <x v="41"/>
          </reference>
          <reference field="1" count="1" selected="0">
            <x v="2"/>
          </reference>
          <reference field="2" count="1" selected="0">
            <x v="0"/>
          </reference>
          <reference field="4" count="1">
            <x v="3"/>
          </reference>
        </references>
      </pivotArea>
    </format>
    <format dxfId="158">
      <pivotArea dataOnly="0" labelOnly="1" outline="0" fieldPosition="0">
        <references count="5">
          <reference field="0" count="1" selected="0">
            <x v="2"/>
          </reference>
          <reference field="1" count="1" selected="0">
            <x v="13"/>
          </reference>
          <reference field="2" count="1" selected="0">
            <x v="3"/>
          </reference>
          <reference field="4" count="1" selected="0">
            <x v="3"/>
          </reference>
          <reference field="6" count="1">
            <x v="11"/>
          </reference>
        </references>
      </pivotArea>
    </format>
    <format dxfId="157">
      <pivotArea dataOnly="0" labelOnly="1" outline="0" fieldPosition="0">
        <references count="5">
          <reference field="0" count="1" selected="0">
            <x v="5"/>
          </reference>
          <reference field="1" count="1" selected="0">
            <x v="0"/>
          </reference>
          <reference field="2" count="1" selected="0">
            <x v="12"/>
          </reference>
          <reference field="4" count="1" selected="0">
            <x v="3"/>
          </reference>
          <reference field="6" count="1">
            <x v="5"/>
          </reference>
        </references>
      </pivotArea>
    </format>
    <format dxfId="156">
      <pivotArea dataOnly="0" labelOnly="1" outline="0" fieldPosition="0">
        <references count="5">
          <reference field="0" count="1" selected="0">
            <x v="6"/>
          </reference>
          <reference field="1" count="1" selected="0">
            <x v="4"/>
          </reference>
          <reference field="2" count="1" selected="0">
            <x v="9"/>
          </reference>
          <reference field="4" count="1" selected="0">
            <x v="6"/>
          </reference>
          <reference field="6" count="1">
            <x v="9"/>
          </reference>
        </references>
      </pivotArea>
    </format>
    <format dxfId="155">
      <pivotArea dataOnly="0" labelOnly="1" outline="0" fieldPosition="0">
        <references count="5">
          <reference field="0" count="1" selected="0">
            <x v="7"/>
          </reference>
          <reference field="1" count="1" selected="0">
            <x v="3"/>
          </reference>
          <reference field="2" count="1" selected="0">
            <x v="1"/>
          </reference>
          <reference field="4" count="1" selected="0">
            <x v="0"/>
          </reference>
          <reference field="6" count="1">
            <x v="4"/>
          </reference>
        </references>
      </pivotArea>
    </format>
    <format dxfId="154">
      <pivotArea dataOnly="0" labelOnly="1" outline="0" fieldPosition="0">
        <references count="5">
          <reference field="0" count="1" selected="0">
            <x v="8"/>
          </reference>
          <reference field="1" count="1" selected="0">
            <x v="5"/>
          </reference>
          <reference field="2" count="1" selected="0">
            <x v="2"/>
          </reference>
          <reference field="4" count="1" selected="0">
            <x v="7"/>
          </reference>
          <reference field="6" count="1">
            <x v="6"/>
          </reference>
        </references>
      </pivotArea>
    </format>
    <format dxfId="153">
      <pivotArea dataOnly="0" labelOnly="1" outline="0" fieldPosition="0">
        <references count="5">
          <reference field="0" count="1" selected="0">
            <x v="9"/>
          </reference>
          <reference field="1" count="1" selected="0">
            <x v="5"/>
          </reference>
          <reference field="2" count="1" selected="0">
            <x v="2"/>
          </reference>
          <reference field="4" count="1" selected="0">
            <x v="10"/>
          </reference>
          <reference field="6" count="1">
            <x v="6"/>
          </reference>
        </references>
      </pivotArea>
    </format>
    <format dxfId="152">
      <pivotArea dataOnly="0" labelOnly="1" outline="0" fieldPosition="0">
        <references count="5">
          <reference field="0" count="1" selected="0">
            <x v="11"/>
          </reference>
          <reference field="1" count="1" selected="0">
            <x v="12"/>
          </reference>
          <reference field="2" count="1" selected="0">
            <x v="3"/>
          </reference>
          <reference field="4" count="1" selected="0">
            <x v="3"/>
          </reference>
          <reference field="6" count="1">
            <x v="7"/>
          </reference>
        </references>
      </pivotArea>
    </format>
    <format dxfId="151">
      <pivotArea dataOnly="0" labelOnly="1" outline="0" fieldPosition="0">
        <references count="5">
          <reference field="0" count="1" selected="0">
            <x v="13"/>
          </reference>
          <reference field="1" count="1" selected="0">
            <x v="10"/>
          </reference>
          <reference field="2" count="1" selected="0">
            <x v="12"/>
          </reference>
          <reference field="4" count="1" selected="0">
            <x v="4"/>
          </reference>
          <reference field="6" count="1">
            <x v="12"/>
          </reference>
        </references>
      </pivotArea>
    </format>
    <format dxfId="150">
      <pivotArea dataOnly="0" labelOnly="1" outline="0" fieldPosition="0">
        <references count="5">
          <reference field="0" count="1" selected="0">
            <x v="14"/>
          </reference>
          <reference field="1" count="1" selected="0">
            <x v="9"/>
          </reference>
          <reference field="2" count="1" selected="0">
            <x v="12"/>
          </reference>
          <reference field="4" count="1" selected="0">
            <x v="2"/>
          </reference>
          <reference field="6" count="1">
            <x v="16"/>
          </reference>
        </references>
      </pivotArea>
    </format>
    <format dxfId="149">
      <pivotArea dataOnly="0" labelOnly="1" outline="0" fieldPosition="0">
        <references count="5">
          <reference field="0" count="1" selected="0">
            <x v="15"/>
          </reference>
          <reference field="1" count="1" selected="0">
            <x v="9"/>
          </reference>
          <reference field="2" count="1" selected="0">
            <x v="12"/>
          </reference>
          <reference field="4" count="1" selected="0">
            <x v="5"/>
          </reference>
          <reference field="6" count="1">
            <x v="8"/>
          </reference>
        </references>
      </pivotArea>
    </format>
    <format dxfId="148">
      <pivotArea dataOnly="0" labelOnly="1" outline="0" fieldPosition="0">
        <references count="5">
          <reference field="0" count="1" selected="0">
            <x v="16"/>
          </reference>
          <reference field="1" count="1" selected="0">
            <x v="9"/>
          </reference>
          <reference field="2" count="1" selected="0">
            <x v="5"/>
          </reference>
          <reference field="4" count="1" selected="0">
            <x v="5"/>
          </reference>
          <reference field="6" count="1">
            <x v="10"/>
          </reference>
        </references>
      </pivotArea>
    </format>
    <format dxfId="147">
      <pivotArea dataOnly="0" labelOnly="1" outline="0" fieldPosition="0">
        <references count="5">
          <reference field="0" count="1" selected="0">
            <x v="37"/>
          </reference>
          <reference field="1" count="1" selected="0">
            <x v="11"/>
          </reference>
          <reference field="2" count="1" selected="0">
            <x v="6"/>
          </reference>
          <reference field="4" count="1" selected="0">
            <x v="9"/>
          </reference>
          <reference field="6" count="1">
            <x v="13"/>
          </reference>
        </references>
      </pivotArea>
    </format>
    <format dxfId="146">
      <pivotArea dataOnly="0" labelOnly="1" outline="0" fieldPosition="0">
        <references count="5">
          <reference field="0" count="1" selected="0">
            <x v="41"/>
          </reference>
          <reference field="1" count="1" selected="0">
            <x v="2"/>
          </reference>
          <reference field="2" count="1" selected="0">
            <x v="0"/>
          </reference>
          <reference field="4" count="1" selected="0">
            <x v="3"/>
          </reference>
          <reference field="6" count="1">
            <x v="17"/>
          </reference>
        </references>
      </pivotArea>
    </format>
    <format dxfId="145">
      <pivotArea dataOnly="0" labelOnly="1" outline="0" fieldPosition="0">
        <references count="1">
          <reference field="0" count="1">
            <x v="1"/>
          </reference>
        </references>
      </pivotArea>
    </format>
    <format dxfId="144">
      <pivotArea dataOnly="0" labelOnly="1" outline="0" fieldPosition="0">
        <references count="2">
          <reference field="0" count="1" selected="0">
            <x v="1"/>
          </reference>
          <reference field="1" count="1">
            <x v="20"/>
          </reference>
        </references>
      </pivotArea>
    </format>
    <format dxfId="143">
      <pivotArea dataOnly="0" labelOnly="1" outline="0" fieldPosition="0">
        <references count="3">
          <reference field="0" count="1" selected="0">
            <x v="1"/>
          </reference>
          <reference field="1" count="1" selected="0">
            <x v="20"/>
          </reference>
          <reference field="2" count="1">
            <x v="16"/>
          </reference>
        </references>
      </pivotArea>
    </format>
    <format dxfId="142">
      <pivotArea dataOnly="0" labelOnly="1" outline="0" fieldPosition="0">
        <references count="4">
          <reference field="0" count="1" selected="0">
            <x v="1"/>
          </reference>
          <reference field="1" count="1" selected="0">
            <x v="20"/>
          </reference>
          <reference field="2" count="1" selected="0">
            <x v="16"/>
          </reference>
          <reference field="4" count="1">
            <x v="3"/>
          </reference>
        </references>
      </pivotArea>
    </format>
    <format dxfId="141">
      <pivotArea dataOnly="0" labelOnly="1" outline="0" fieldPosition="0">
        <references count="5">
          <reference field="0" count="1" selected="0">
            <x v="1"/>
          </reference>
          <reference field="1" count="1" selected="0">
            <x v="20"/>
          </reference>
          <reference field="2" count="1" selected="0">
            <x v="16"/>
          </reference>
          <reference field="4" count="1" selected="0">
            <x v="3"/>
          </reference>
          <reference field="6" count="1">
            <x v="5"/>
          </reference>
        </references>
      </pivotArea>
    </format>
    <format dxfId="140">
      <pivotArea dataOnly="0" labelOnly="1" outline="0" fieldPosition="0">
        <references count="2">
          <reference field="0" count="1" selected="0">
            <x v="1"/>
          </reference>
          <reference field="1" count="1">
            <x v="20"/>
          </reference>
        </references>
      </pivotArea>
    </format>
    <format dxfId="139">
      <pivotArea dataOnly="0" labelOnly="1" outline="0" fieldPosition="0">
        <references count="3">
          <reference field="0" count="1" selected="0">
            <x v="1"/>
          </reference>
          <reference field="1" count="1" selected="0">
            <x v="20"/>
          </reference>
          <reference field="2" count="1">
            <x v="16"/>
          </reference>
        </references>
      </pivotArea>
    </format>
    <format dxfId="138">
      <pivotArea dataOnly="0" labelOnly="1" outline="0" fieldPosition="0">
        <references count="4">
          <reference field="0" count="1" selected="0">
            <x v="1"/>
          </reference>
          <reference field="1" count="1" selected="0">
            <x v="20"/>
          </reference>
          <reference field="2" count="1" selected="0">
            <x v="16"/>
          </reference>
          <reference field="4" count="1">
            <x v="3"/>
          </reference>
        </references>
      </pivotArea>
    </format>
    <format dxfId="137">
      <pivotArea dataOnly="0" labelOnly="1" outline="0" fieldPosition="0">
        <references count="5">
          <reference field="0" count="1" selected="0">
            <x v="1"/>
          </reference>
          <reference field="1" count="1" selected="0">
            <x v="20"/>
          </reference>
          <reference field="2" count="1" selected="0">
            <x v="16"/>
          </reference>
          <reference field="4" count="1" selected="0">
            <x v="3"/>
          </reference>
          <reference field="6" count="1">
            <x v="5"/>
          </reference>
        </references>
      </pivotArea>
    </format>
    <format dxfId="136">
      <pivotArea dataOnly="0" labelOnly="1" outline="0" fieldPosition="0">
        <references count="1">
          <reference field="0" count="11">
            <x v="1"/>
            <x v="17"/>
            <x v="18"/>
            <x v="19"/>
            <x v="21"/>
            <x v="22"/>
            <x v="23"/>
            <x v="25"/>
            <x v="26"/>
            <x v="27"/>
            <x v="33"/>
          </reference>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EEC5A8A0-49A1-4EFE-B6FE-315145C9A792}" name="PivotTable10" cacheId="10" applyNumberFormats="0" applyBorderFormats="0" applyFontFormats="0" applyPatternFormats="0" applyAlignmentFormats="0" applyWidthHeightFormats="1" dataCaption="Values" updatedVersion="8" minRefreshableVersion="3" rowGrandTotals="0" colGrandTotals="0" itemPrintTitles="1" createdVersion="6" indent="0" compact="0" compactData="0" multipleFieldFilters="0" fieldListSortAscending="1">
  <location ref="AB3:AC41" firstHeaderRow="1" firstDataRow="1" firstDataCol="2" rowPageCount="1" colPageCount="1"/>
  <pivotFields count="4">
    <pivotField axis="axisRow" compact="0" outline="0" showAll="0" sortType="ascending" defaultSubtotal="0">
      <items count="43">
        <item x="12"/>
        <item x="0"/>
        <item m="1" x="26"/>
        <item m="1" x="39"/>
        <item m="1" x="23"/>
        <item m="1" x="25"/>
        <item m="1" x="28"/>
        <item m="1" x="36"/>
        <item m="1" x="21"/>
        <item m="1" x="34"/>
        <item m="1" x="35"/>
        <item m="1" x="24"/>
        <item m="1" x="29"/>
        <item m="1" x="41"/>
        <item m="1" x="30"/>
        <item m="1" x="37"/>
        <item m="1" x="32"/>
        <item x="1"/>
        <item x="2"/>
        <item x="3"/>
        <item x="13"/>
        <item x="4"/>
        <item x="5"/>
        <item x="6"/>
        <item x="11"/>
        <item x="7"/>
        <item x="8"/>
        <item x="9"/>
        <item x="14"/>
        <item x="15"/>
        <item x="16"/>
        <item x="17"/>
        <item x="18"/>
        <item x="10"/>
        <item x="19"/>
        <item x="20"/>
        <item m="1" x="38"/>
        <item m="1" x="27"/>
        <item m="1" x="31"/>
        <item m="1" x="42"/>
        <item m="1" x="33"/>
        <item m="1" x="40"/>
        <item m="1" x="22"/>
      </items>
      <extLst>
        <ext xmlns:x14="http://schemas.microsoft.com/office/spreadsheetml/2009/9/main" uri="{2946ED86-A175-432a-8AC1-64E0C546D7DE}">
          <x14:pivotField fillDownLabels="1"/>
        </ext>
      </extLst>
    </pivotField>
    <pivotField axis="axisRow" compact="0" outline="0" showAll="0" sortType="ascending" defaultSubtotal="0">
      <items count="80">
        <item m="1" x="69"/>
        <item m="1" x="72"/>
        <item m="1" x="64"/>
        <item m="1" x="79"/>
        <item m="1" x="66"/>
        <item m="1" x="70"/>
        <item m="1" x="60"/>
        <item x="4"/>
        <item x="46"/>
        <item x="50"/>
        <item x="47"/>
        <item x="51"/>
        <item x="10"/>
        <item x="41"/>
        <item x="20"/>
        <item m="1" x="75"/>
        <item x="52"/>
        <item x="23"/>
        <item x="22"/>
        <item x="35"/>
        <item x="30"/>
        <item x="8"/>
        <item x="33"/>
        <item m="1" x="77"/>
        <item m="1" x="67"/>
        <item x="57"/>
        <item x="0"/>
        <item x="53"/>
        <item x="37"/>
        <item x="29"/>
        <item x="31"/>
        <item x="32"/>
        <item x="34"/>
        <item x="36"/>
        <item x="48"/>
        <item x="54"/>
        <item x="45"/>
        <item x="18"/>
        <item x="40"/>
        <item x="11"/>
        <item x="1"/>
        <item x="27"/>
        <item x="6"/>
        <item x="39"/>
        <item x="44"/>
        <item x="12"/>
        <item x="38"/>
        <item x="14"/>
        <item x="9"/>
        <item x="26"/>
        <item x="5"/>
        <item x="16"/>
        <item x="28"/>
        <item x="24"/>
        <item m="1" x="76"/>
        <item m="1" x="65"/>
        <item x="3"/>
        <item x="58"/>
        <item m="1" x="63"/>
        <item x="2"/>
        <item x="49"/>
        <item m="1" x="62"/>
        <item x="7"/>
        <item x="25"/>
        <item x="15"/>
        <item x="19"/>
        <item m="1" x="74"/>
        <item x="55"/>
        <item m="1" x="78"/>
        <item x="43"/>
        <item x="21"/>
        <item m="1" x="68"/>
        <item x="17"/>
        <item x="59"/>
        <item m="1" x="71"/>
        <item m="1" x="73"/>
        <item x="56"/>
        <item x="42"/>
        <item x="13"/>
        <item m="1" x="6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showAll="0" defaultSubtotal="0">
      <items count="3">
        <item x="0"/>
        <item x="1"/>
        <item m="1" x="2"/>
      </items>
      <extLst>
        <ext xmlns:x14="http://schemas.microsoft.com/office/spreadsheetml/2009/9/main" uri="{2946ED86-A175-432a-8AC1-64E0C546D7DE}">
          <x14:pivotField fillDownLabels="1"/>
        </ext>
      </extLst>
    </pivotField>
  </pivotFields>
  <rowFields count="2">
    <field x="0"/>
    <field x="1"/>
  </rowFields>
  <rowItems count="38">
    <i>
      <x/>
      <x v="19"/>
    </i>
    <i r="1">
      <x v="33"/>
    </i>
    <i>
      <x v="20"/>
      <x v="28"/>
    </i>
    <i r="1">
      <x v="38"/>
    </i>
    <i r="1">
      <x v="43"/>
    </i>
    <i r="1">
      <x v="46"/>
    </i>
    <i>
      <x v="28"/>
      <x v="13"/>
    </i>
    <i r="1">
      <x v="77"/>
    </i>
    <i>
      <x v="29"/>
      <x v="7"/>
    </i>
    <i r="1">
      <x v="14"/>
    </i>
    <i r="1">
      <x v="21"/>
    </i>
    <i r="1">
      <x v="37"/>
    </i>
    <i r="1">
      <x v="42"/>
    </i>
    <i r="1">
      <x v="50"/>
    </i>
    <i r="1">
      <x v="56"/>
    </i>
    <i r="1">
      <x v="62"/>
    </i>
    <i r="1">
      <x v="65"/>
    </i>
    <i r="1">
      <x v="70"/>
    </i>
    <i>
      <x v="30"/>
      <x v="36"/>
    </i>
    <i r="1">
      <x v="44"/>
    </i>
    <i r="1">
      <x v="69"/>
    </i>
    <i>
      <x v="31"/>
      <x v="8"/>
    </i>
    <i r="1">
      <x v="10"/>
    </i>
    <i r="1">
      <x v="34"/>
    </i>
    <i r="1">
      <x v="60"/>
    </i>
    <i>
      <x v="32"/>
      <x v="9"/>
    </i>
    <i r="1">
      <x v="11"/>
    </i>
    <i r="1">
      <x v="16"/>
    </i>
    <i r="1">
      <x v="27"/>
    </i>
    <i r="1">
      <x v="35"/>
    </i>
    <i r="1">
      <x v="67"/>
    </i>
    <i r="1">
      <x v="76"/>
    </i>
    <i>
      <x v="34"/>
      <x v="22"/>
    </i>
    <i r="1">
      <x v="31"/>
    </i>
    <i r="1">
      <x v="32"/>
    </i>
    <i>
      <x v="35"/>
      <x v="25"/>
    </i>
    <i r="1">
      <x v="57"/>
    </i>
    <i r="1">
      <x v="73"/>
    </i>
  </rowItems>
  <colItems count="1">
    <i/>
  </colItems>
  <pageFields count="1">
    <pageField fld="3" item="1" hier="-1"/>
  </pageFields>
  <formats count="1">
    <format dxfId="193">
      <pivotArea dataOnly="0" labelOnly="1" outline="0" fieldPosition="0">
        <references count="1">
          <reference field="0" count="0"/>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01DAE2F5-05BC-4E55-9176-2423175BA31F}" name="PivotTable9" cacheId="10" applyNumberFormats="0" applyBorderFormats="0" applyFontFormats="0" applyPatternFormats="0" applyAlignmentFormats="0" applyWidthHeightFormats="1" dataCaption="Values" updatedVersion="8" minRefreshableVersion="3" rowGrandTotals="0" colGrandTotals="0" itemPrintTitles="1" createdVersion="6" indent="0" compact="0" compactData="0" multipleFieldFilters="0" fieldListSortAscending="1">
  <location ref="AE3:AF19" firstHeaderRow="1" firstDataRow="1" firstDataCol="2" rowPageCount="1" colPageCount="1"/>
  <pivotFields count="4">
    <pivotField axis="axisRow" compact="0" outline="0" showAll="0" defaultSubtotal="0">
      <items count="43">
        <item m="1" x="26"/>
        <item m="1" x="39"/>
        <item m="1" x="23"/>
        <item m="1" x="25"/>
        <item m="1" x="28"/>
        <item m="1" x="36"/>
        <item m="1" x="21"/>
        <item m="1" x="34"/>
        <item m="1" x="35"/>
        <item m="1" x="24"/>
        <item m="1" x="29"/>
        <item m="1" x="41"/>
        <item m="1" x="30"/>
        <item m="1" x="37"/>
        <item m="1" x="32"/>
        <item m="1" x="38"/>
        <item m="1" x="27"/>
        <item m="1" x="31"/>
        <item m="1" x="42"/>
        <item m="1" x="33"/>
        <item m="1" x="40"/>
        <item m="1" x="22"/>
        <item x="12"/>
        <item x="13"/>
        <item x="14"/>
        <item x="15"/>
        <item x="16"/>
        <item x="17"/>
        <item x="18"/>
        <item x="19"/>
        <item x="20"/>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5">
        <item x="1"/>
        <item m="1" x="17"/>
        <item x="4"/>
        <item m="1" x="15"/>
        <item m="1" x="28"/>
        <item m="1" x="18"/>
        <item m="1" x="19"/>
        <item m="1" x="32"/>
        <item x="10"/>
        <item m="1" x="29"/>
        <item x="11"/>
        <item m="1" x="25"/>
        <item x="2"/>
        <item m="1" x="26"/>
        <item m="1" x="16"/>
        <item m="1" x="24"/>
        <item m="1" x="31"/>
        <item x="0"/>
        <item x="8"/>
        <item m="1" x="27"/>
        <item x="3"/>
        <item x="6"/>
        <item x="12"/>
        <item m="1" x="20"/>
        <item m="1" x="21"/>
        <item m="1" x="22"/>
        <item m="1" x="34"/>
        <item x="13"/>
        <item x="9"/>
        <item m="1" x="23"/>
        <item x="5"/>
        <item m="1" x="33"/>
        <item m="1" x="30"/>
        <item x="7"/>
        <item m="1" x="14"/>
      </items>
      <extLst>
        <ext xmlns:x14="http://schemas.microsoft.com/office/spreadsheetml/2009/9/main" uri="{2946ED86-A175-432a-8AC1-64E0C546D7DE}">
          <x14:pivotField fillDownLabels="1"/>
        </ext>
      </extLst>
    </pivotField>
    <pivotField axis="axisPage" compact="0" outline="0" showAll="0" defaultSubtotal="0">
      <items count="3">
        <item x="0"/>
        <item x="1"/>
        <item m="1" x="2"/>
      </items>
      <extLst>
        <ext xmlns:x14="http://schemas.microsoft.com/office/spreadsheetml/2009/9/main" uri="{2946ED86-A175-432a-8AC1-64E0C546D7DE}">
          <x14:pivotField fillDownLabels="1"/>
        </ext>
      </extLst>
    </pivotField>
  </pivotFields>
  <rowFields count="2">
    <field x="0"/>
    <field x="2"/>
  </rowFields>
  <rowItems count="16">
    <i>
      <x v="22"/>
      <x v="17"/>
    </i>
    <i>
      <x v="23"/>
      <x v="17"/>
    </i>
    <i>
      <x v="24"/>
      <x v="18"/>
    </i>
    <i r="1">
      <x v="28"/>
    </i>
    <i r="1">
      <x v="33"/>
    </i>
    <i>
      <x v="25"/>
      <x v="18"/>
    </i>
    <i r="1">
      <x v="28"/>
    </i>
    <i r="1">
      <x v="33"/>
    </i>
    <i>
      <x v="26"/>
      <x v="17"/>
    </i>
    <i>
      <x v="27"/>
      <x v="17"/>
    </i>
    <i>
      <x v="28"/>
      <x v="17"/>
    </i>
    <i>
      <x v="29"/>
      <x v="17"/>
    </i>
    <i>
      <x v="30"/>
      <x v="8"/>
    </i>
    <i r="1">
      <x v="10"/>
    </i>
    <i r="1">
      <x v="22"/>
    </i>
    <i r="1">
      <x v="27"/>
    </i>
  </rowItems>
  <colItems count="1">
    <i/>
  </colItems>
  <pageFields count="1">
    <pageField fld="3" item="1" hier="-1"/>
  </pageFields>
  <formats count="1">
    <format dxfId="194">
      <pivotArea dataOnly="0" labelOnly="1" outline="0" fieldPosition="0">
        <references count="1">
          <reference field="0" count="0"/>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2FCC2A45-1A68-41EC-A2F2-277410F5B024}" name="PivotTable8" cacheId="10" applyNumberFormats="0" applyBorderFormats="0" applyFontFormats="0" applyPatternFormats="0" applyAlignmentFormats="0" applyWidthHeightFormats="1" dataCaption="Values" updatedVersion="8" minRefreshableVersion="3" rowGrandTotals="0" colGrandTotals="0" itemPrintTitles="1" createdVersion="6" indent="0" compact="0" compactData="0" multipleFieldFilters="0" fieldListSortAscending="1">
  <location ref="Y3:Z20" firstHeaderRow="1" firstDataRow="1" firstDataCol="2" rowPageCount="1" colPageCount="1"/>
  <pivotFields count="4">
    <pivotField axis="axisRow" compact="0" outline="0" showAll="0" defaultSubtotal="0">
      <items count="43">
        <item m="1" x="26"/>
        <item m="1" x="39"/>
        <item m="1" x="23"/>
        <item m="1" x="25"/>
        <item m="1" x="28"/>
        <item m="1" x="36"/>
        <item m="1" x="21"/>
        <item m="1" x="34"/>
        <item m="1" x="35"/>
        <item m="1" x="24"/>
        <item m="1" x="29"/>
        <item m="1" x="41"/>
        <item m="1" x="30"/>
        <item m="1" x="37"/>
        <item m="1" x="32"/>
        <item m="1" x="38"/>
        <item m="1" x="27"/>
        <item m="1" x="31"/>
        <item m="1" x="42"/>
        <item m="1" x="33"/>
        <item m="1" x="40"/>
        <item m="1" x="22"/>
        <item x="12"/>
        <item x="13"/>
        <item x="14"/>
        <item x="15"/>
        <item x="16"/>
        <item x="17"/>
        <item x="18"/>
        <item x="19"/>
        <item x="20"/>
        <item x="0"/>
        <item x="1"/>
        <item x="2"/>
        <item x="3"/>
        <item x="4"/>
        <item x="5"/>
        <item x="6"/>
        <item x="7"/>
        <item x="8"/>
        <item x="9"/>
        <item x="10"/>
        <item x="1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5">
        <item x="1"/>
        <item m="1" x="17"/>
        <item x="4"/>
        <item m="1" x="15"/>
        <item m="1" x="28"/>
        <item m="1" x="18"/>
        <item m="1" x="19"/>
        <item m="1" x="32"/>
        <item x="10"/>
        <item m="1" x="29"/>
        <item x="11"/>
        <item m="1" x="25"/>
        <item x="2"/>
        <item m="1" x="26"/>
        <item m="1" x="16"/>
        <item m="1" x="24"/>
        <item m="1" x="31"/>
        <item x="0"/>
        <item x="8"/>
        <item m="1" x="27"/>
        <item x="3"/>
        <item x="6"/>
        <item x="12"/>
        <item m="1" x="20"/>
        <item m="1" x="21"/>
        <item m="1" x="22"/>
        <item m="1" x="34"/>
        <item x="13"/>
        <item x="9"/>
        <item m="1" x="23"/>
        <item x="5"/>
        <item m="1" x="33"/>
        <item m="1" x="30"/>
        <item x="7"/>
        <item m="1" x="14"/>
      </items>
      <extLst>
        <ext xmlns:x14="http://schemas.microsoft.com/office/spreadsheetml/2009/9/main" uri="{2946ED86-A175-432a-8AC1-64E0C546D7DE}">
          <x14:pivotField fillDownLabels="1"/>
        </ext>
      </extLst>
    </pivotField>
    <pivotField axis="axisPage" compact="0" outline="0" showAll="0" defaultSubtotal="0">
      <items count="3">
        <item x="0"/>
        <item x="1"/>
        <item m="1" x="2"/>
      </items>
      <extLst>
        <ext xmlns:x14="http://schemas.microsoft.com/office/spreadsheetml/2009/9/main" uri="{2946ED86-A175-432a-8AC1-64E0C546D7DE}">
          <x14:pivotField fillDownLabels="1"/>
        </ext>
      </extLst>
    </pivotField>
  </pivotFields>
  <rowFields count="2">
    <field x="0"/>
    <field x="2"/>
  </rowFields>
  <rowItems count="17">
    <i>
      <x v="31"/>
      <x v="17"/>
    </i>
    <i>
      <x v="32"/>
      <x/>
    </i>
    <i r="1">
      <x v="12"/>
    </i>
    <i>
      <x v="33"/>
      <x v="17"/>
    </i>
    <i>
      <x v="34"/>
      <x v="2"/>
    </i>
    <i r="1">
      <x v="20"/>
    </i>
    <i r="1">
      <x v="21"/>
    </i>
    <i r="1">
      <x v="30"/>
    </i>
    <i>
      <x v="35"/>
      <x v="17"/>
    </i>
    <i>
      <x v="36"/>
      <x/>
    </i>
    <i r="1">
      <x v="12"/>
    </i>
    <i>
      <x v="37"/>
      <x v="17"/>
    </i>
    <i>
      <x v="38"/>
      <x v="17"/>
    </i>
    <i>
      <x v="39"/>
      <x v="17"/>
    </i>
    <i>
      <x v="40"/>
      <x v="17"/>
    </i>
    <i>
      <x v="41"/>
      <x v="17"/>
    </i>
    <i>
      <x v="42"/>
      <x v="17"/>
    </i>
  </rowItems>
  <colItems count="1">
    <i/>
  </colItems>
  <pageFields count="1">
    <pageField fld="3" item="0" hier="-1"/>
  </pageFields>
  <formats count="1">
    <format dxfId="195">
      <pivotArea dataOnly="0" labelOnly="1" outline="0" fieldPosition="0">
        <references count="1">
          <reference field="0" count="0"/>
        </references>
      </pivotArea>
    </format>
  </formats>
  <pivotTableStyleInfo name="Expenditures"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greement_filter" xr10:uid="{6C5C3BF0-6930-418F-9266-D07F6D7AB76C}" sourceName="[Narrative table].[Agreement filter]">
  <pivotTables>
    <pivotTable tabId="39" name="NarrativePivotTable"/>
    <pivotTable tabId="39" name="OutputsPivotTable"/>
    <pivotTable tabId="39" name="PivotTable6"/>
    <pivotTable tabId="39" name="PivotTable8"/>
    <pivotTable tabId="41" name="SelectedAgreement"/>
    <pivotTable tabId="39" name="PivotTable12"/>
    <pivotTable tabId="39" name="PivotTable1"/>
  </pivotTables>
  <data>
    <olap pivotCacheId="1669803421">
      <levels count="2">
        <level uniqueName="[Narrative table].[Agreement filter].[(All)]" sourceCaption="(All)" count="0"/>
        <level uniqueName="[Narrative table].[Agreement filter].[Agreement filter]" sourceCaption="Agreement filter" count="2" sortOrder="ascending">
          <ranges>
            <range startItem="0">
              <i n="[Narrative table].[Agreement filter].&amp;" c="(blank)"/>
              <i n="[Narrative table].[Agreement filter].&amp;[UNDP ()]" c="UNDP ()"/>
            </range>
          </ranges>
        </level>
      </levels>
      <selections count="1">
        <selection n="[Narrative table].[Agreement filter].[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greement filter" xr10:uid="{5A1B5D5F-BDF0-4D25-8412-16D80D1269BD}" cache="Slicer_Agreement_filter" caption="Agreement filter" level="1"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EABFDC0-E9D8-4B56-AC01-F0BF728C8EA0}" name="NarrativeReportTable" displayName="NarrativeReportTable" ref="B5:AV76" totalsRowShown="0" headerRowDxfId="379" dataDxfId="377" headerRowBorderDxfId="378" tableBorderDxfId="376" totalsRowBorderDxfId="375">
  <tableColumns count="47">
    <tableColumn id="1" xr3:uid="{B3CFD2ED-E875-4310-BCBE-76FD61E23D70}" name="Deliverable" dataDxfId="374">
      <calculatedColumnFormula>IF('INT-Pivots'!G6="","",'INT-Pivots'!G6)</calculatedColumnFormula>
    </tableColumn>
    <tableColumn id="3" xr3:uid="{407639B9-E47A-4D8B-B3F2-3626869C4535}" name="Indicator" dataDxfId="373">
      <calculatedColumnFormula>IF('INT-Pivots'!H6="","",'INT-Pivots'!H6)</calculatedColumnFormula>
    </tableColumn>
    <tableColumn id="4" xr3:uid="{EB7ECCFA-E0D5-4B2F-891B-E114F76C9D8F}" name="Target" dataDxfId="372">
      <calculatedColumnFormula>IF('INT-Pivots'!I6="","",IF(VALUE('INT-Pivots'!I6)=0,"",VALUE('INT-Pivots'!I6)))</calculatedColumnFormula>
    </tableColumn>
    <tableColumn id="5" xr3:uid="{7734A5C9-DFD5-4052-9988-E2F02E8A7A23}" name="Unit" dataDxfId="371">
      <calculatedColumnFormula>IF('INT-Pivots'!J6=0,"-",IF('INT-Pivots'!J6="(blank)","-",'INT-Pivots'!J6))</calculatedColumnFormula>
    </tableColumn>
    <tableColumn id="6" xr3:uid="{42CB8C68-02F5-4886-B41B-3BF378494478}" name="Delivery date" dataDxfId="370">
      <calculatedColumnFormula>IF('INT-Pivots'!K6="","",IF('INT-Pivots'!K6="(blank)","By project end",VALUE('INT-Pivots'!K6)))</calculatedColumnFormula>
    </tableColumn>
    <tableColumn id="2" xr3:uid="{1CB04957-737A-42A3-B9DF-54C7A6EFD799}" name="Proof of delivery" dataDxfId="369">
      <calculatedColumnFormula>IF('INT-Pivots'!S6="","",IF('INT-Pivots'!S6="(blank)","-",'INT-Pivots'!S6))</calculatedColumnFormula>
    </tableColumn>
    <tableColumn id="7" xr3:uid="{4F718080-7A43-4C28-B0B8-63F58E8FACE6}" name="Description2" dataDxfId="368">
      <calculatedColumnFormula>IF('INT-Pivots'!L6=0,"",'INT-Pivots'!L6)</calculatedColumnFormula>
    </tableColumn>
    <tableColumn id="8" xr3:uid="{5EC49910-16CE-41BC-9A2E-CAED5ED4DB1F}" name="Acceptance criteria" dataDxfId="367">
      <calculatedColumnFormula>IF('INT-Pivots'!M6=0,"",IF('INT-Pivots'!M6="(blank)","-",'INT-Pivots'!M6))</calculatedColumnFormula>
    </tableColumn>
    <tableColumn id="9" xr3:uid="{508E25DE-C1E7-42EB-926E-5E8BDD2C4F6B}" name="Project name" dataDxfId="366">
      <calculatedColumnFormula>IF('INT-Pivots'!N6="","",'INT-Pivots'!N6)</calculatedColumnFormula>
    </tableColumn>
    <tableColumn id="10" xr3:uid="{86CA0318-3A44-45E0-8CEE-308008AFF729}" name="Full code" dataDxfId="365">
      <calculatedColumnFormula>IF('INT-Pivots'!F6=0,"",IF('INT-Pivots'!F6="(blank)","",'INT-Pivots'!F6))</calculatedColumnFormula>
    </tableColumn>
    <tableColumn id="11" xr3:uid="{6AC7B496-C486-4242-9931-C1445EEACE75}" name="Implementer" dataDxfId="364">
      <calculatedColumnFormula>IF('INT-Pivots'!O6="","",'INT-Pivots'!O6)</calculatedColumnFormula>
    </tableColumn>
    <tableColumn id="43" xr3:uid="{453DEF17-9B3D-4A26-8904-ADDFFC3443B5}" name="Sector" dataDxfId="363">
      <calculatedColumnFormula>IF('INT-Pivots'!P6="","",'INT-Pivots'!P6)</calculatedColumnFormula>
    </tableColumn>
    <tableColumn id="46" xr3:uid="{42677D92-EC7C-4A16-BF56-98E4A31941ED}" name="Beneficiary" dataDxfId="362">
      <calculatedColumnFormula>IF('INT-Pivots'!Q6="","",'INT-Pivots'!Q6)</calculatedColumnFormula>
    </tableColumn>
    <tableColumn id="45" xr3:uid="{2FBD2407-B15A-41B6-B830-804ABCF9DB3B}" name="Other beneficiary" dataDxfId="361">
      <calculatedColumnFormula>IF('INT-Pivots'!R6="","",'INT-Pivots'!R6)</calculatedColumnFormula>
    </tableColumn>
    <tableColumn id="44" xr3:uid="{2B740E0C-3E0C-4BCC-9B79-05E47532723A}" name="blank1" dataDxfId="360"/>
    <tableColumn id="42" xr3:uid="{DAC1CB07-7EC7-4BC6-8F05-700EDC1D7CC6}" name="blank2" dataDxfId="359"/>
    <tableColumn id="12" xr3:uid="{E11342F0-05B7-4F2B-876A-F98BCA1DCF5E}" name="Status at end of 1st period" dataDxfId="358"/>
    <tableColumn id="13" xr3:uid="{8394C1E0-9AF5-45BF-AA48-95C9BE858099}" name="Progress made during 1st period" dataDxfId="357"/>
    <tableColumn id="14" xr3:uid="{5EE82048-729A-4012-ADAF-749311842E26}" name="Variance during 1st period" dataDxfId="356"/>
    <tableColumn id="15" xr3:uid="{A693BDE0-57D4-472A-8C32-2695BE899228}" name="Further actions at end of 1st period" dataDxfId="355"/>
    <tableColumn id="16" xr3:uid="{5C664206-8F59-436E-8094-D1DD08D608BA}" name="Proof of delivery_x000a_(document URLs or file names) 1st period" dataDxfId="354"/>
    <tableColumn id="17" xr3:uid="{A446CA11-3CF2-4834-8AA8-091780040C19}" name="Type of document_x000a_1st period" dataDxfId="353"/>
    <tableColumn id="18" xr3:uid="{5FCAB573-F049-498B-9B1E-E0BE3126CF8F}" name="Status at end of 2nd period" dataDxfId="352"/>
    <tableColumn id="19" xr3:uid="{198FC622-8EFE-4926-868B-0AF5A9532238}" name="Progress made during 2nd period" dataDxfId="351"/>
    <tableColumn id="20" xr3:uid="{BC99B6E0-89AF-45B9-AE4C-15637DB30FD1}" name="Variance during 2nd period" dataDxfId="350"/>
    <tableColumn id="21" xr3:uid="{820F43D0-D8AC-493F-975C-2EDA33CCD761}" name="Further actions at end of 2nd period" dataDxfId="349"/>
    <tableColumn id="22" xr3:uid="{CE46FA74-F274-4135-B58F-062321DF1A1F}" name="Proof of delivery _x000a_(document URLs or file names) 2nd period" dataDxfId="348"/>
    <tableColumn id="23" xr3:uid="{D68FDE33-CEF5-4A9E-85E0-15FEE11E2101}" name="Type of document 2nd period" dataDxfId="347"/>
    <tableColumn id="24" xr3:uid="{47877551-01CC-4720-ACF6-75A7B9E5DA4A}" name="Status at end of 3rd period" dataDxfId="346"/>
    <tableColumn id="25" xr3:uid="{8CF15770-D240-48AA-A1E3-09853222BCA7}" name="Progress made during 3rd period" dataDxfId="345"/>
    <tableColumn id="26" xr3:uid="{1235FD7C-2B2F-45F4-81E0-E671C43046B9}" name="Variance during 3rd period" dataDxfId="344"/>
    <tableColumn id="27" xr3:uid="{0565F092-4C3D-4C47-B15D-2F28D1F1409B}" name="Further actions at end of 3rd period" dataDxfId="343"/>
    <tableColumn id="28" xr3:uid="{0BDA73C4-ED45-4106-B125-E7E7B36DE6E1}" name="Proof of delivery_x000a_(document URLs or file names) 3rd period" dataDxfId="342"/>
    <tableColumn id="29" xr3:uid="{61FBCD4C-2B19-48FB-9AD5-9D1E8DB40E12}" name="Type of document_x000a_3rd period" dataDxfId="341"/>
    <tableColumn id="30" xr3:uid="{7B98AEAF-6F37-46AA-B46A-8B15792366F6}" name="Status at end of 4th period" dataDxfId="340"/>
    <tableColumn id="31" xr3:uid="{ACD8C9D7-53E0-4267-9090-678F85C48E48}" name="Progress made during 4th period" dataDxfId="339"/>
    <tableColumn id="32" xr3:uid="{F70B2E32-7535-4C2F-A609-A1E5D29056AD}" name="Variance during 4th period" dataDxfId="338"/>
    <tableColumn id="33" xr3:uid="{DB69B462-2472-41C8-893C-D5A4109922F5}" name="Further actions at end of 4th period" dataDxfId="337"/>
    <tableColumn id="34" xr3:uid="{CA4B673B-D2B3-4401-A341-EB47ED254897}" name="Proof of delivery_x000a_(document URLs or file names) 4th period" dataDxfId="336"/>
    <tableColumn id="35" xr3:uid="{5F0D95D8-22F3-49BE-8267-4D09C88D2593}" name="Type of document 4th period" dataDxfId="335"/>
    <tableColumn id="36" xr3:uid="{C5070DA0-2FE3-4407-8290-F609EF7A6E48}" name="Status at end of 5th period" dataDxfId="334"/>
    <tableColumn id="37" xr3:uid="{E545E4AC-DFBB-4630-9CF8-0B5936BCD990}" name="Progress made during 5th period" dataDxfId="333"/>
    <tableColumn id="38" xr3:uid="{D216DBFF-ADBB-459C-B950-94BCBA2BC5F1}" name="Variance during 5th period" dataDxfId="332"/>
    <tableColumn id="39" xr3:uid="{082D73CB-2505-4A5F-9F9C-08D8F421C39D}" name="Further actions at end of 5th period" dataDxfId="331"/>
    <tableColumn id="40" xr3:uid="{FECDD80E-1F79-49D9-9947-BC245DAC95AD}" name="Proof of delivery_x000a_(document URLs or file names) 5th period" dataDxfId="330"/>
    <tableColumn id="41" xr3:uid="{F58C22B8-C9C5-4613-92F8-4D4ECA2BD4EE}" name="Type of document 5th period" dataDxfId="329"/>
    <tableColumn id="47" xr3:uid="{1820C83B-6A86-45A0-AE71-557EF4A952BA}" name="Status" dataDxfId="328">
      <calculatedColumnFormula>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calculatedColumnFormula>
    </tableColumn>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76BF3B6-95BB-4967-B21D-ABFD659F7C42}" name="Table11" displayName="Table11" ref="B5:X101" totalsRowCount="1" headerRowDxfId="327" dataDxfId="325" headerRowBorderDxfId="326" tableBorderDxfId="324" totalsRowBorderDxfId="323">
  <tableColumns count="23">
    <tableColumn id="1" xr3:uid="{BC4D4816-C19F-4772-A7A7-937A55964C45}" name="Related activity" totalsRowLabel="Total" dataDxfId="322" totalsRowDxfId="321">
      <calculatedColumnFormula>IF('INT-Pivots'!AT6="","",'INT-Pivots'!AT6)</calculatedColumnFormula>
    </tableColumn>
    <tableColumn id="2" xr3:uid="{BE7A6CC5-C2C0-4220-8F96-EA59A5F4243D}" name="Category" dataDxfId="320" totalsRowDxfId="319">
      <calculatedColumnFormula>IF('INT-Pivots'!AU6="","",'INT-Pivots'!AU6)</calculatedColumnFormula>
    </tableColumn>
    <tableColumn id="3" xr3:uid="{509BFF2F-6276-40BB-84E1-135A45AB4B67}" name="Source" dataDxfId="318" totalsRowDxfId="317">
      <calculatedColumnFormula>IF('INT-Pivots'!AV6="","",'INT-Pivots'!AV6)</calculatedColumnFormula>
    </tableColumn>
    <tableColumn id="29" xr3:uid="{5B5559B6-15DC-4DA2-8CC3-637B942C6A78}" name="Total budget" dataDxfId="316" totalsRowDxfId="315">
      <calculatedColumnFormula>IF('INT-Pivots'!BA6="","",'INT-Pivots'!BA6)</calculatedColumnFormula>
    </tableColumn>
    <tableColumn id="9" xr3:uid="{CC9992E2-1ABC-4B3D-AD72-C6F3E60F96D5}" name="2025 Cost (US$)" dataDxfId="314" totalsRowDxfId="313">
      <calculatedColumnFormula>IF('INT-Pivots'!BB6="","",'INT-Pivots'!BB6)</calculatedColumnFormula>
    </tableColumn>
    <tableColumn id="10" xr3:uid="{AE8D6A45-E99A-491C-A6DD-E804B3926C6E}" name="2026 Cost (US$)" dataDxfId="312" totalsRowDxfId="311">
      <calculatedColumnFormula>IF('INT-Pivots'!BC6="","",'INT-Pivots'!BC6)</calculatedColumnFormula>
    </tableColumn>
    <tableColumn id="28" xr3:uid="{A6B79728-94F6-4D5F-ABFE-79AF56B0D1B7}" name="2027 cost (US$)" dataDxfId="310" totalsRowDxfId="309">
      <calculatedColumnFormula>IF('INT-Pivots'!BD6="","",'INT-Pivots'!BD6)</calculatedColumnFormula>
    </tableColumn>
    <tableColumn id="12" xr3:uid="{74A4A5C5-622C-4BA4-AFBB-916B4BEE62C8}" name="Implementer agreement" dataDxfId="308" totalsRowDxfId="307">
      <calculatedColumnFormula>IF('INT-Pivots'!AZ6="","",'INT-Pivots'!AZ6)</calculatedColumnFormula>
    </tableColumn>
    <tableColumn id="13" xr3:uid="{3AF2D365-BBF4-40E9-AA99-1EEE9689D132}" name="Project" dataDxfId="306" totalsRowDxfId="305">
      <calculatedColumnFormula>IF('INT-Pivots'!AX6="","",'INT-Pivots'!AX6)</calculatedColumnFormula>
    </tableColumn>
    <tableColumn id="14" xr3:uid="{747135D3-9A82-4428-82EF-87D75BF0DDEE}" name="Unique code" dataDxfId="304" totalsRowDxfId="303">
      <calculatedColumnFormula>IF('INT-Pivots'!BA6="","",'INT-Pivots'!BA6)</calculatedColumnFormula>
    </tableColumn>
    <tableColumn id="15" xr3:uid="{6356289F-DDC7-498C-9680-A1DEADBFD0E4}" name="Expenditure (US$) during 1st period" dataDxfId="302" totalsRowDxfId="301"/>
    <tableColumn id="16" xr3:uid="{C33DD421-1B5D-48A8-8456-D1B8E26EFC3A}" name="Comments on 1st period" dataDxfId="300" totalsRowDxfId="299"/>
    <tableColumn id="17" xr3:uid="{985648B9-DE85-4ED8-82A1-2352F06AA543}" name="Expenditure (US$) during 2nd period" dataDxfId="298" totalsRowDxfId="297"/>
    <tableColumn id="18" xr3:uid="{576D7F3C-A49B-4006-BCB3-C7F59AABA56A}" name="Comments on 2nd period" dataDxfId="296" totalsRowDxfId="295"/>
    <tableColumn id="19" xr3:uid="{8CADCFFF-F4E2-4342-AC28-25899017F075}" name="Expenditure (US$) during 3rd period" dataDxfId="294" totalsRowDxfId="293"/>
    <tableColumn id="20" xr3:uid="{B6009ABC-7BE7-4D19-857A-97A9ED70C0C1}" name="Comments on 3rd period" dataDxfId="292" totalsRowDxfId="291"/>
    <tableColumn id="21" xr3:uid="{A49C615D-8F13-4807-859F-BEC33ABA59F1}" name="Expenditure (US$) during 4th period" dataDxfId="290" totalsRowDxfId="289"/>
    <tableColumn id="22" xr3:uid="{26D3AF98-D6A7-4935-92FE-0A92CF2045D6}" name="Comments on 4th period" dataDxfId="288" totalsRowDxfId="287"/>
    <tableColumn id="23" xr3:uid="{2BCDB5EC-5545-42C8-B955-905D3F034F68}" name="Expenditure (US$) during 5th period" dataDxfId="286" totalsRowDxfId="285"/>
    <tableColumn id="24" xr3:uid="{41058A24-C177-4F85-B951-080EB29EBE5E}" name="Comments on 5th period" dataDxfId="284" totalsRowDxfId="283"/>
    <tableColumn id="25" xr3:uid="{7CBED702-0CF8-48D6-AC29-8225799FC8BE}" name="Total Expenditure" dataDxfId="282" totalsRowDxfId="281">
      <calculatedColumnFormula>IF(($L6+$N6+$P6+$R6+$T6)=0,"",($L6+$N6+$P6+$R6+$T6))</calculatedColumnFormula>
    </tableColumn>
    <tableColumn id="26" xr3:uid="{2870DD36-0371-45EF-92BF-1E2CF6A7A654}" name="Variance" dataDxfId="280" totalsRowDxfId="279">
      <calculatedColumnFormula>IF(Table11[[#This Row],[Total budget]]="","",IF(ISERROR(Table11[[#This Row],[Total Expenditure]]-Table11[[#This Row],[Total budget]]),"",Table11[[#This Row],[Total Expenditure]]-Table11[[#This Row],[Total budget]]))</calculatedColumnFormula>
    </tableColumn>
    <tableColumn id="27" xr3:uid="{7EE46BA7-28FE-4C3E-A1CD-A21B49A120BA}" name="Var.%" dataDxfId="278" totalsRowDxfId="277">
      <calculatedColumnFormula>IF(Table11[[#This Row],[Variance]]="","",IF(ISERROR(Table11[[#This Row],[Variance]]/Table11[[#This Row],[Total budget]]),"",Table11[[#This Row],[Variance]]/Table11[[#This Row],[Total budget]]))</calculatedColumnFormula>
    </tableColumn>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AD67EE8-CDA0-4625-BC28-8D85CFB23E94}" name="Table25" displayName="Table25" ref="B5:AJ32" totalsRowShown="0" headerRowDxfId="276" dataDxfId="274" headerRowBorderDxfId="275" tableBorderDxfId="273" totalsRowBorderDxfId="272">
  <tableColumns count="35">
    <tableColumn id="1" xr3:uid="{77365E3F-049B-4901-9334-0ECA64B94B21}" name="Output" dataDxfId="271">
      <calculatedColumnFormula>IF('INT-Pivots'!V6="","",'INT-Pivots'!V6)</calculatedColumnFormula>
    </tableColumn>
    <tableColumn id="2" xr3:uid="{54F8C42E-3AE0-4799-B023-6F3889783A4F}" name="Indicator" dataDxfId="270">
      <calculatedColumnFormula>IF('INT-Pivots'!W6="","",'INT-Pivots'!W6)</calculatedColumnFormula>
    </tableColumn>
    <tableColumn id="20" xr3:uid="{1D17B081-5DBE-44E5-B0A4-2E046E82C862}" name="Target" dataDxfId="269">
      <calculatedColumnFormula>IF('INT-Pivots'!X6="","",'INT-Pivots'!X6)</calculatedColumnFormula>
    </tableColumn>
    <tableColumn id="34" xr3:uid="{848BCD86-207A-417E-A000-3ABF159B070C}" name="Unit" dataDxfId="268">
      <calculatedColumnFormula>IF('INT-Pivots'!Y6="","",'INT-Pivots'!Y6)</calculatedColumnFormula>
    </tableColumn>
    <tableColumn id="3" xr3:uid="{F1364340-ED6D-4B00-811B-4D47905FD178}" name="Indicator unit of measure" dataDxfId="267">
      <calculatedColumnFormula>IF(ISERROR(VLOOKUP($C6,'Indicator validation'!$P$4:$T$12,2)),"",VLOOKUP($C6,'Indicator validation'!$P$4:$T$12,2))</calculatedColumnFormula>
    </tableColumn>
    <tableColumn id="4" xr3:uid="{E04B4892-34B3-4A65-8DC4-3D10C06ACD74}" name="Amount delivered" dataDxfId="266"/>
    <tableColumn id="5" xr3:uid="{D3724DDC-37D7-452E-A644-FF851FFA135C}" name="Disaggregation info instructions 1" dataDxfId="265">
      <calculatedColumnFormula>IF(ISERROR(VLOOKUP($C6,'Indicator validation'!$P$4:$T$12,3)),"",VLOOKUP($C6,'Indicator validation'!$P$4:$T$12,3))</calculatedColumnFormula>
    </tableColumn>
    <tableColumn id="6" xr3:uid="{8EEB2EFB-C41A-4AC0-91AB-A4459FB93A4E}" name="Dissagregation info (if requested)" dataDxfId="264"/>
    <tableColumn id="7" xr3:uid="{37E347C8-23C3-425D-BBDD-AFAEEEBE4EB6}" name="Disaggregation info instructions 2" dataDxfId="263">
      <calculatedColumnFormula>IF(ISERROR(VLOOKUP($C6,'Indicator validation'!$P$4:$T$12,4)),"",VLOOKUP($C6,'Indicator validation'!$P$4:$T$12,4))</calculatedColumnFormula>
    </tableColumn>
    <tableColumn id="8" xr3:uid="{6D8E2F07-F980-4B6D-852D-EA6391D3F486}" name="Dissagregation info (if requested)2" dataDxfId="262"/>
    <tableColumn id="9" xr3:uid="{B1379B4F-408D-411C-B6A2-C02F1BC6D808}" name="Additional info instructions" dataDxfId="261">
      <calculatedColumnFormula>IF(ISERROR(VLOOKUP($C6,'Indicator validation'!$P$4:$T$12,5)),"",VLOOKUP($C6,'Indicator validation'!$P$4:$T$12,5))</calculatedColumnFormula>
    </tableColumn>
    <tableColumn id="10" xr3:uid="{A29BD525-4669-4A86-BC10-8194508F4ABE}" name="Additional info (if requested)" dataDxfId="260"/>
    <tableColumn id="11" xr3:uid="{AE2BB3B1-53AC-4A36-A835-9B1919316A75}" name="Pollutants directly addressed" dataDxfId="259"/>
    <tableColumn id="12" xr3:uid="{E5583487-739C-4F01-AE59-E1ECE68BEE28}" name="Document title" dataDxfId="258"/>
    <tableColumn id="13" xr3:uid="{FB9FDE61-1E40-4AF0-9830-EB2160967059}" name="Document summary" dataDxfId="257"/>
    <tableColumn id="14" xr3:uid="{57528597-F361-49EB-8FE5-A07ED04BB511}" name="Document URL" dataDxfId="256"/>
    <tableColumn id="15" xr3:uid="{DE96CBB4-DCAF-4054-8D92-7EA52FA89DD0}" name="Add to the CCAC website?" dataDxfId="255"/>
    <tableColumn id="16" xr3:uid="{014A8443-27FA-46D4-B5C8-0F8480DD8A67}" name="Document type" dataDxfId="254"/>
    <tableColumn id="17" xr3:uid="{D6440EE0-73F8-4654-81D0-3A1BD3890691}" name="Authors" dataDxfId="253"/>
    <tableColumn id="18" xr3:uid="{D579CAD3-A815-498F-9051-46C434123DF7}" name="Sources" dataDxfId="252"/>
    <tableColumn id="19" xr3:uid="{48FF36E9-EA13-4EA4-ACD1-EF11FA892207}" name="Date published (m yy)" dataDxfId="251"/>
    <tableColumn id="21" xr3:uid="{19119078-139C-434E-B63B-A547537659C4}" name="Document title2" dataDxfId="250"/>
    <tableColumn id="22" xr3:uid="{214CDCF7-017D-49A2-81CE-207DC13D074A}" name="Document summary2" dataDxfId="249"/>
    <tableColumn id="23" xr3:uid="{5AEDFE05-7AEE-4EDE-AF21-F62033E35C3E}" name="Document URL2" dataDxfId="248"/>
    <tableColumn id="24" xr3:uid="{4FC48510-0E15-4255-A7AB-A3961D5942DC}" name="Add to the CCAC website?2" dataDxfId="247"/>
    <tableColumn id="25" xr3:uid="{E658EBFE-EA85-4B61-B689-053DF375D98E}" name="Document type2" dataDxfId="246"/>
    <tableColumn id="26" xr3:uid="{29580793-671D-460E-AB72-541BEFD1673A}" name="Authors2" dataDxfId="245"/>
    <tableColumn id="27" xr3:uid="{E5BD938B-26E8-43A8-8534-50C6F9AF53C5}" name="Sources2" dataDxfId="244"/>
    <tableColumn id="28" xr3:uid="{B465A5D7-8E51-4F19-939C-47F3F7397E66}" name="Date published (m yy)2" dataDxfId="243"/>
    <tableColumn id="29" xr3:uid="{6ED637E8-DA70-4EE0-BEEB-B532E851869F}" name="Unique code" dataDxfId="242">
      <calculatedColumnFormula>IF('INT-Pivots'!U6="","",'INT-Pivots'!U6)</calculatedColumnFormula>
    </tableColumn>
    <tableColumn id="30" xr3:uid="{523EB577-B90A-49BE-8EEA-3F4727BF3A79}" name="Sector" dataDxfId="241">
      <calculatedColumnFormula>IF('INT-Pivots'!AE6="","",'INT-Pivots'!AE6)</calculatedColumnFormula>
    </tableColumn>
    <tableColumn id="31" xr3:uid="{72F2DD57-309B-48DB-9FC8-411102660A65}" name="Project" dataDxfId="240">
      <calculatedColumnFormula>IF('INT-Pivots'!AC6="","",'INT-Pivots'!AC6)</calculatedColumnFormula>
    </tableColumn>
    <tableColumn id="32" xr3:uid="{D9729402-4147-49BF-96FE-23E35A2ABE83}" name="Beneficiaries" dataDxfId="239">
      <calculatedColumnFormula>IF('INT-Pivots'!AF6="","",'INT-Pivots'!AF6)</calculatedColumnFormula>
    </tableColumn>
    <tableColumn id="33" xr3:uid="{8FD9E5C2-A9BF-4923-A79A-BDCD5A96CA7A}" name="Implementer" dataDxfId="238">
      <calculatedColumnFormula>IF('INT-Pivots'!AD6="","",'INT-Pivots'!AD6)</calculatedColumnFormula>
    </tableColumn>
    <tableColumn id="35" xr3:uid="{14DF72C5-56C1-4A35-8B46-670EC3C19A3C}" name="Complete?" dataDxfId="237">
      <calculatedColumnFormula>IF(B6="","",VLOOKUP(B6,Dashboard!$B$11:$L$86,9,FALSE))</calculatedColumnFormula>
    </tableColumn>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0B5E2C7-1642-494F-A669-8CA762E84979}" name="Table27" displayName="Table27" ref="B5:AH10" totalsRowShown="0" headerRowDxfId="236" dataDxfId="234" headerRowBorderDxfId="235" tableBorderDxfId="233" totalsRowBorderDxfId="232">
  <tableColumns count="33">
    <tableColumn id="1" xr3:uid="{2E35FEC2-F8E4-417C-9230-EF16CE837A33}" name="Outcome" dataDxfId="231">
      <calculatedColumnFormula>IF('INT-Pivots'!AK6="","",'INT-Pivots'!AK6)</calculatedColumnFormula>
    </tableColumn>
    <tableColumn id="2" xr3:uid="{39614706-DBD7-4EE1-BF92-464AC9C29979}" name="Indicator" dataDxfId="230">
      <calculatedColumnFormula>IF('INT-Pivots'!AL6="","",'INT-Pivots'!AL6)</calculatedColumnFormula>
    </tableColumn>
    <tableColumn id="33" xr3:uid="{13B9D060-215C-4345-84AE-07CAE869D5A2}" name="Target" dataDxfId="229">
      <calculatedColumnFormula>IF('INT-Pivots'!AM6="","",'INT-Pivots'!AM6)</calculatedColumnFormula>
    </tableColumn>
    <tableColumn id="20" xr3:uid="{B67462EE-BD6F-477C-A439-DE137215B555}" name="Unit" dataDxfId="228">
      <calculatedColumnFormula>IF('INT-Pivots'!AN6="","",'INT-Pivots'!AN6)</calculatedColumnFormula>
    </tableColumn>
    <tableColumn id="3" xr3:uid="{CB4F78BB-AA13-4EE3-A74C-89A71A0E26E0}" name="Unit of measure" dataDxfId="227">
      <calculatedColumnFormula>IF(ISERROR(VLOOKUP($C6,'Indicator validation'!$J$3:$N$20,2)),"",VLOOKUP($C6,'Indicator validation'!$J$3:$N$20,2))</calculatedColumnFormula>
    </tableColumn>
    <tableColumn id="4" xr3:uid="{C2A7AF98-3696-4475-AE60-6C45432F7560}" name="Amount" dataDxfId="226"/>
    <tableColumn id="5" xr3:uid="{9D39C41D-E403-4620-9685-E26FCB5A5921}" name="Disaggregation info instructions" dataDxfId="225">
      <calculatedColumnFormula>IF(ISERROR(VLOOKUP($C6,'Indicator validation'!$J$4:$N$16,3)),"",VLOOKUP($C6,'Indicator validation'!$J$4:$N$16,3))</calculatedColumnFormula>
    </tableColumn>
    <tableColumn id="6" xr3:uid="{8383A74B-D92C-449A-BD73-154EB7AABC13}" name="Disaggregation info (if applicable)" dataDxfId="224"/>
    <tableColumn id="7" xr3:uid="{D3023AB0-C2B2-45E1-A879-7A5D7B59E072}" name="Disaggregation info instructions2" dataDxfId="223">
      <calculatedColumnFormula>IF(ISERROR(VLOOKUP($C6,'Indicator validation'!$J$3:$N$16,4)),"",VLOOKUP($C6,'Indicator validation'!$J$3:$N$16,4))</calculatedColumnFormula>
    </tableColumn>
    <tableColumn id="8" xr3:uid="{B0EA76B0-6E4C-4E76-BFAD-6182328350B5}" name="Disaggregation info (if applicable)2" dataDxfId="222"/>
    <tableColumn id="9" xr3:uid="{75E911EA-C306-4EA2-ADF6-E289832E7463}" name="Additional info (if applicable)" dataDxfId="221">
      <calculatedColumnFormula>IF(ISERROR(VLOOKUP($C6,'Indicator validation'!$J$4:$N$16,5)),"",VLOOKUP($C6,'Indicator validation'!$J$4:$N$16,5))</calculatedColumnFormula>
    </tableColumn>
    <tableColumn id="10" xr3:uid="{EDDA2EDB-D2CE-4B46-A63F-61D1EA87937E}" name="Additional info" dataDxfId="220"/>
    <tableColumn id="12" xr3:uid="{28B2A92B-DC06-43C0-A0AC-35B1DECD4990}" name="Title_x000a_Document 1" dataDxfId="219"/>
    <tableColumn id="13" xr3:uid="{E91F317F-E7A9-4631-B933-BC105EBF8312}" name="Summary_x000a_Document 1" dataDxfId="218"/>
    <tableColumn id="14" xr3:uid="{64AAB69E-CDEC-4CCE-B8E1-CA0EF8FA3A0E}" name="URL_x000a_Document 1" dataDxfId="217"/>
    <tableColumn id="15" xr3:uid="{5352392E-0F63-40FE-976B-EF44E6BEA9E7}" name="Add to CCAC website?_x000a_Document 1" dataDxfId="216"/>
    <tableColumn id="16" xr3:uid="{1ECB5BC2-6A27-454C-B46E-4954F63543F0}" name="Type_x000a_Document 1" dataDxfId="215"/>
    <tableColumn id="17" xr3:uid="{786DC01C-B3D6-4BBE-9AEC-5665060CD5AF}" name="Authors_x000a_Document 1" dataDxfId="214"/>
    <tableColumn id="18" xr3:uid="{38D5CECB-FFC1-49D5-AB56-8AEE6CAA53C3}" name="Sources_x000a_Document 1" dataDxfId="213"/>
    <tableColumn id="19" xr3:uid="{B432102C-2A17-4020-B88F-301777EB57EC}" name="Date published _x000a_(mmmm yyyy) _x000a_Document 1" dataDxfId="212"/>
    <tableColumn id="21" xr3:uid="{31981749-DAFE-4276-A952-901BB2A23967}" name="Title_x000a_Document 2" dataDxfId="211"/>
    <tableColumn id="22" xr3:uid="{663DD04E-7E5A-4684-99F1-385B4304EBFA}" name="Summary_x000a_Document 2" dataDxfId="210"/>
    <tableColumn id="23" xr3:uid="{E15F7195-387F-4AEB-9F51-38D7E75C91D3}" name="URL_x000a_Document 2" dataDxfId="209"/>
    <tableColumn id="24" xr3:uid="{1483ED83-3EDA-4E63-A11B-059281F6C254}" name="Add to CCAC website?_x000a_Document 2" dataDxfId="208"/>
    <tableColumn id="25" xr3:uid="{0C4E374A-1675-4A43-81F4-9FD3B861635D}" name="Type_x000a_Document 2" dataDxfId="207"/>
    <tableColumn id="26" xr3:uid="{2A00BD6B-9B70-43EF-940F-A9706F717724}" name="Authors_x000a_Document 2" dataDxfId="206"/>
    <tableColumn id="27" xr3:uid="{3202744B-1BC0-4D98-B8FB-674D555E45D0}" name="Sources_x000a_Document 2" dataDxfId="205"/>
    <tableColumn id="28" xr3:uid="{B150713E-1A8A-4FF0-A9F0-64B5F61C6E19}" name="Date published _x000a_(mmmm yyyy)_x000a_Document 2" dataDxfId="204"/>
    <tableColumn id="29" xr3:uid="{09ACE95F-2992-410E-A5B3-6975C3C79D52}" name="Sector" dataDxfId="203">
      <calculatedColumnFormula>IF('INT-Pivots'!AO6="","",'INT-Pivots'!AO6)</calculatedColumnFormula>
    </tableColumn>
    <tableColumn id="30" xr3:uid="{5C8E601D-DAD7-41A2-A7AC-1F5703C3E4EF}" name="Beneficiaries" dataDxfId="202"/>
    <tableColumn id="31" xr3:uid="{9EF4C192-6434-416F-B38C-50D5482FCBAA}" name="Contract" dataDxfId="201"/>
    <tableColumn id="32" xr3:uid="{D5D5491D-0818-45B3-BA0B-FA09BA0D51F6}" name="Beneficiary" dataDxfId="200"/>
    <tableColumn id="34" xr3:uid="{9C2D98C7-9EC4-4A0F-8712-4D09CB2D126F}" name="Complete" dataDxfId="199">
      <calculatedColumnFormula>IF(B6="","",VLOOKUP(B6,Dashboard!$B$11:$M$86,10,FALSE))</calculatedColumnFormula>
    </tableColumn>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EA61090-CFC7-49EE-B0DD-4DF66F98535D}" name="IPimport" displayName="IPimport" ref="A10:CN62" totalsRowShown="0" headerRowDxfId="197">
  <autoFilter ref="A10:CN62" xr:uid="{2EA61090-CFC7-49EE-B0DD-4DF66F98535D}"/>
  <tableColumns count="92">
    <tableColumn id="1" xr3:uid="{92C496BF-2B6F-4D4E-99AB-46E50A61878B}" name="RELATED ACTIVITY"/>
    <tableColumn id="2" xr3:uid="{1668DD51-6FBA-4304-A159-986C2F5343D1}" name="EXPENDITURE CATEGORY"/>
    <tableColumn id="3" xr3:uid="{E377EAA4-4555-4669-B190-6E3D50BE9B79}" name="EXPENDITURE #"/>
    <tableColumn id="4" xr3:uid="{73FF7EE0-500C-4846-9D67-65D94D969737}" name="DESCRIPTION OF EXPENDITURE"/>
    <tableColumn id="5" xr3:uid="{684160C3-6956-4BAF-B21D-2FE09C0BCE31}" name="IMPLEMENTER"/>
    <tableColumn id="6" xr3:uid="{834468F8-D596-4C1A-AC43-6FB43DD20661}" name="NOTES"/>
    <tableColumn id="7" xr3:uid="{9F7C5DA3-169B-4EE2-A71F-38A403A28F9F}" name="SOURCE OF FUNDING"/>
    <tableColumn id="8" xr3:uid="{855EB3ED-0DC3-46A8-932B-732BD97A5ED2}" name="QUANTITY"/>
    <tableColumn id="9" xr3:uid="{E06E6CE5-3DC9-4FA4-8A8B-417B2F75C585}" name="UNIT"/>
    <tableColumn id="10" xr3:uid="{10CDE880-9C89-42F4-B6E0-8AFA93784E94}" name="UNIT COST ($US)"/>
    <tableColumn id="11" xr3:uid="{DBCB6511-B40F-4E35-AA08-A7AF2D001F4A}" name="TOTAL COST"/>
    <tableColumn id="12" xr3:uid="{98A8B48C-D9A6-4F42-A778-E4C1A8411C92}" name="YEAR 1 COST ($US)"/>
    <tableColumn id="13" xr3:uid="{ED348F2A-72AF-46F2-ACDD-1CC7AD0E487E}" name="YEAR 2 COST ($US)"/>
    <tableColumn id="14" xr3:uid="{480F5BE1-9775-4F6B-9DFA-24F323CC84EF}" name="YEAR 3 COST ($US)"/>
    <tableColumn id="15" xr3:uid="{BF183AA1-F3CF-450D-93CF-720E39462C6A}" name="ADD UP TO TOTAL?"/>
    <tableColumn id="16" xr3:uid="{2A64AAF1-A4B4-4801-A508-3E7BACBCE1E8}" name="Activity code"/>
    <tableColumn id="17" xr3:uid="{60165D9D-627B-47EE-AEB2-9E2A4C8A3FAC}" name="Expenditure for summary"/>
    <tableColumn id="18" xr3:uid="{A1D55C23-7070-4BC9-ABD2-2CC379013DD3}" name="Related activity for summary"/>
    <tableColumn id="19" xr3:uid="{61515598-8820-461E-8EDB-A5D42091A446}" name="Implementer agreement"/>
    <tableColumn id="20" xr3:uid="{8A4ED3DA-0DEF-4FD9-BF46-29B3CE1543ED}" name="Unique code"/>
    <tableColumn id="21" xr3:uid="{0CA9CD1F-3B12-45D8-9063-D802A2F0CA5A}" name="Expenditure/Code"/>
    <tableColumn id="22" xr3:uid="{D1B94492-7E7E-46CD-8FD3-9F38618277AA}" name="Expenditure/Level above"/>
    <tableColumn id="23" xr3:uid="{1DCBEE91-2544-40B9-9FE1-DEC3BAF1C821}" name="Expenditure/Level"/>
    <tableColumn id="24" xr3:uid="{3ECF94AA-E7ED-408D-A8EA-37E09AFA0BFA}" name="Project"/>
    <tableColumn id="25" xr3:uid="{C4A516C6-8C19-48F3-B113-BA6643EA58AE}" name="Activities.RELATED OUTPUT"/>
    <tableColumn id="26" xr3:uid="{3DE37356-E752-485E-87F7-3C036B747787}" name="Activities.ACTIVITY #"/>
    <tableColumn id="27" xr3:uid="{92B884EC-556E-45FF-A284-845D15CFA69E}" name="Activities.ACTIVITY NAME"/>
    <tableColumn id="28" xr3:uid="{EF2AA836-E8F1-4239-9BFC-FDE11D220053}" name="Activities.ACTIVITY DESCRIPTION"/>
    <tableColumn id="29" xr3:uid="{E1EEC4D7-AF8F-4063-9BF6-9E46506A1B7C}" name="Activities.ACTIVITY CATEGORY"/>
    <tableColumn id="30" xr3:uid="{F4CC37F5-5878-4264-8952-F9D30DE1FAD8}" name="Activities.AMOUNT"/>
    <tableColumn id="31" xr3:uid="{C19B416A-DBE1-4B12-9A45-1FB74E1E6CB9}" name="Activities.UNIT"/>
    <tableColumn id="32" xr3:uid="{8D131BAD-56A1-4B77-81E5-B6483C297C8C}" name="Activities.IMPLEMENTER"/>
    <tableColumn id="33" xr3:uid="{C5DCDF5E-82B4-4C9E-8A59-0BF03211A793}" name="Activities.LOCATION"/>
    <tableColumn id="34" xr3:uid="{ACC1CDF9-4760-43C2-B8E9-D9C2310FFEEA}" name="Activities.BENEFICIARY COUNTRIES"/>
    <tableColumn id="35" xr3:uid="{226027BE-6244-4CD5-97B2-3937D203C1A9}" name="Activities.OTHER BENEFICIARIES"/>
    <tableColumn id="36" xr3:uid="{6B833757-2EA2-468B-A2E3-D2F541295290}" name="Activities.ACTIVITY START DATE"/>
    <tableColumn id="37" xr3:uid="{80844169-FA29-45F1-8D77-716CD5D4B0FD}" name="Activities.DELIVERY DATE"/>
    <tableColumn id="38" xr3:uid="{639FB23C-9566-4C25-8248-10C54696D8BE}" name="Activities.PROOF OF DELIVERY TYPE"/>
    <tableColumn id="39" xr3:uid="{04024BEF-3714-42DC-B9C9-532A75E122F2}" name="Delivery description"/>
    <tableColumn id="40" xr3:uid="{9554F315-F402-4B16-A989-1CD012786526}" name="Activities.ACTIVITY END DATE"/>
    <tableColumn id="41" xr3:uid="{C7500B05-0410-449A-8C86-1F497059B198}" name="Activities.CCAC ACCEPTANCE CRITERIA"/>
    <tableColumn id="42" xr3:uid="{769E4F4B-0241-4213-ABAC-9EEEA57DEA1F}" name="Activities.Output # for formula"/>
    <tableColumn id="43" xr3:uid="{E1333B8E-1CA8-4373-9D65-9AA8DF5EB9C0}" name="Activities.Activity for summary"/>
    <tableColumn id="44" xr3:uid="{82EA47F6-2BAD-4362-95DA-876C964C823B}" name="Activities.Related output for summary"/>
    <tableColumn id="45" xr3:uid="{9C039270-8B73-4529-951C-EA5A4A50B32B}" name="Activities.Activity name for list"/>
    <tableColumn id="46" xr3:uid="{45472BBA-FAFC-43FD-BB6A-23B9EAC62656}" name="Activities.Activity/Unique code"/>
    <tableColumn id="47" xr3:uid="{E8F12E75-404D-4278-99EA-D6903569B131}" name="Activities.Activity/Code/Name"/>
    <tableColumn id="48" xr3:uid="{E5AD0898-7FC1-4711-B69A-5AA650F8B241}" name="Activities.Activity/Level above"/>
    <tableColumn id="49" xr3:uid="{2F3C19ED-4D9F-4FF7-B9D5-AA7214828EFC}" name="Activities.Activity/Level"/>
    <tableColumn id="50" xr3:uid="{2F03C8B6-4B7D-4361-81C0-F74C1F046760}" name="Activities.Activity/Project"/>
    <tableColumn id="51" xr3:uid="{7F3A4A0A-0B38-4461-8907-C210B3630298}" name="Outputs.OUTPUT #"/>
    <tableColumn id="52" xr3:uid="{E64F649F-DAE6-4962-A1FE-703EC6DFFE6A}" name="Outputs.OUTPUT NAME"/>
    <tableColumn id="53" xr3:uid="{AE3FE787-330B-4E1D-8284-A0D7A0EDA553}" name="Outputs.DESCRIPTION"/>
    <tableColumn id="54" xr3:uid="{26814ADE-A823-4534-9E61-5404A4B295ED}" name="Outputs.RELATED OUTCOME"/>
    <tableColumn id="55" xr3:uid="{B70A36DA-BCB6-4F76-BF2A-65B41DA0B3C9}" name="Outputs.INDICATOR"/>
    <tableColumn id="56" xr3:uid="{4E1FEF49-804F-47F7-9AFA-950D89113176}" name="Outputs.AMOUNT"/>
    <tableColumn id="57" xr3:uid="{F133B967-2BD2-4F36-A9DC-3B42E9E0C301}" name="Outputs.UNIT"/>
    <tableColumn id="58" xr3:uid="{93755EFA-81A3-4BFA-ADCC-BC1C5608696B}" name="Outputs.IMPLEMENTER"/>
    <tableColumn id="59" xr3:uid="{1807CCB3-CA59-4A1F-AF53-2C8E590AA5A1}" name="Outputs.USERS/BENEFICIARIES"/>
    <tableColumn id="60" xr3:uid="{0EC31726-1922-4902-856D-BE0009BF28D4}" name="Outputs.OTHER BENEFICIARIES"/>
    <tableColumn id="61" xr3:uid="{E8BCB918-6EF2-481A-818B-CDCAD77A06C1}" name="Outputs.INTENDED USE"/>
    <tableColumn id="62" xr3:uid="{4AA3B90D-3A0A-453C-B0A2-14C09D7E6A03}" name="Outputs.PROOF OF DELIVERY TYPE"/>
    <tableColumn id="63" xr3:uid="{A21D5BBF-056E-498F-8D12-13B4E6CCFC0D}" name="Outputs.DELIVERY DESCRIPTION"/>
    <tableColumn id="64" xr3:uid="{17CB9242-54CD-484D-AC72-5B833E0EF197}" name="Outputs.DELIVERY DATE"/>
    <tableColumn id="65" xr3:uid="{DADF51A6-16C9-41EE-BD61-9AC553A9B050}" name="Outputs.CCAC ACCEPTANCE CRITERIA"/>
    <tableColumn id="66" xr3:uid="{F433CAAE-65BD-4B1A-B92F-A24BBA7B3B2F}" name="Outputs.Output for dropdown"/>
    <tableColumn id="67" xr3:uid="{A14C9EAA-D9FC-4E4E-A30B-D22087069823}" name="Outputs.Output for summary"/>
    <tableColumn id="68" xr3:uid="{E2416496-1F1D-4154-85A7-4B1BA0540A18}" name="Outputs.Related outcome for summary"/>
    <tableColumn id="69" xr3:uid="{04908F8E-13E9-4BC3-B4FB-E63299EA9EB8}" name="Outputs.Output/Unique code"/>
    <tableColumn id="70" xr3:uid="{9824B34A-A08F-4F67-93D0-2440AD7FA53D}" name="Outputs.Output/Code/Name"/>
    <tableColumn id="71" xr3:uid="{EE459CC4-9A79-4CDC-A68D-BA9C5A0A08AE}" name="Outputs.Output/Level"/>
    <tableColumn id="72" xr3:uid="{DF284247-F8DA-48E7-B54A-6A8C9E50FD0F}" name="Outputs.Output/Level above"/>
    <tableColumn id="73" xr3:uid="{5FDBAFD0-41A5-4B8A-B53C-308269861368}" name="Outputs.Output/Project"/>
    <tableColumn id="74" xr3:uid="{3D3C0832-13ED-4AB1-A8E4-11C7E95572D0}" name="Outcomes.OUTCOME #"/>
    <tableColumn id="75" xr3:uid="{1E65672F-5591-4981-875A-D2C02FF3ED9C}" name="Outcomes.OUTCOME NAME"/>
    <tableColumn id="76" xr3:uid="{135717D4-FAA7-4936-B201-DBD486571B51}" name="Outcomes.OUTCOME DESCRIPTION"/>
    <tableColumn id="77" xr3:uid="{6C8842FB-1C91-49A1-9B0B-B69E22EF0049}" name="Outcomes.OUTCOME INDICATOR"/>
    <tableColumn id="78" xr3:uid="{6989CB42-92C9-4665-9E21-10C1172B462C}" name="Outcomes.TARGET"/>
    <tableColumn id="79" xr3:uid="{D9599789-E8DB-4C81-B58C-6A4579D03629}" name="Outcomes.TARGET UNIT"/>
    <tableColumn id="80" xr3:uid="{35CB65A1-575A-4155-A6C9-70FD68C79EF4}" name="Outcomes.Outcome for dropdown"/>
    <tableColumn id="81" xr3:uid="{3CCA4380-CF3E-4BDB-92E8-D05F9BE99AA8}" name="Outcomes.Outcome for summary"/>
    <tableColumn id="82" xr3:uid="{A190F9CB-08B8-433B-BE56-BD1D7D347BF0}" name="Outcomes.Unique code"/>
    <tableColumn id="83" xr3:uid="{4336005D-E7E4-4DCD-9B78-1503E20A5645}" name="Outcomes.Outcome/Code"/>
    <tableColumn id="84" xr3:uid="{F56617EC-1C9C-48A2-994F-EE8C7DEA5F69}" name="Outcomes.Outcome/Level above"/>
    <tableColumn id="85" xr3:uid="{8D2F8675-A219-4199-9EF7-005F95FE9760}" name="Outcomes.Oucome/Level"/>
    <tableColumn id="86" xr3:uid="{801223CF-598B-4FD2-B94A-98C23651C258}" name="Outcomes.Outcome/Project"/>
    <tableColumn id="87" xr3:uid="{4A6EAFDD-8473-4595-A667-AEDD1FE7488A}" name="Project.1.PROJECT #"/>
    <tableColumn id="88" xr3:uid="{9151BE3E-426C-4EF9-98F9-8A8D01887664}" name="Project.1.Sector"/>
    <tableColumn id="89" xr3:uid="{A2BA1C4B-D227-43DD-BFDF-209BEF55E6EF}" name="Project.1.Full project name"/>
    <tableColumn id="90" xr3:uid="{0EE9B2E5-7E31-4066-BB90-01909516D050}" name="Expenditure.Agreement-Implementer"/>
    <tableColumn id="91" xr3:uid="{9523D8D9-7461-45D9-AB51-19C8B101F7A2}" name="Output.Agreement-Implementer"/>
    <tableColumn id="92" xr3:uid="{14F4BDB4-D9B3-48AD-A292-6159BCEF6AAC}" name="Activity.Agreement-Implementer"/>
  </tableColumns>
  <tableStyleInfo name="TableStyleMedium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078BD74-8E7C-43B2-B6EB-E3C3D7862B6C}" name="IndicatorsAll" displayName="IndicatorsAll" ref="A1:H22" totalsRowShown="0" headerRowDxfId="102" dataDxfId="101">
  <autoFilter ref="A1:H22" xr:uid="{0D5D7374-1D7E-4AF8-863B-F6A8C175D875}"/>
  <sortState xmlns:xlrd2="http://schemas.microsoft.com/office/spreadsheetml/2017/richdata2" ref="A2:H22">
    <sortCondition ref="H1:H22"/>
  </sortState>
  <tableColumns count="8">
    <tableColumn id="1" xr3:uid="{FAFCA628-2C93-4521-AEF1-B5D9A7A66A74}" name="Main indicator" dataDxfId="100"/>
    <tableColumn id="11" xr3:uid="{BCEAC42B-F4A6-484E-B368-4BA2298B16B7}" name="Unit of measure" dataDxfId="99"/>
    <tableColumn id="9" xr3:uid="{1C72184E-0DC9-42E5-8584-907CE112AAB2}" name="Instructions for first dropdown" dataDxfId="98"/>
    <tableColumn id="2" xr3:uid="{D1217736-C485-4574-81E4-A79A1C5B0247}" name="1st dropdown list" dataDxfId="97"/>
    <tableColumn id="10" xr3:uid="{B658C1EC-ED8B-470D-B1B8-FE198035921A}" name="Instructions for 2nd dropdown" dataDxfId="96"/>
    <tableColumn id="12" xr3:uid="{2C8B7543-E3B3-445A-949F-93EDD0997D4E}" name="2nd dropdown list" dataDxfId="95"/>
    <tableColumn id="3" xr3:uid="{8366A5F0-548E-488A-9526-CE7BA9352E6F}" name="Instructions for open text" dataDxfId="94"/>
    <tableColumn id="4" xr3:uid="{52477CC1-2EF6-4159-84DA-87435179E404}" name="Level" dataDxfId="93"/>
  </tableColumns>
  <tableStyleInfo name="TableStyleLight1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BFA836-06DC-432C-8B8F-90FD06B89237}" name="ActivityStatus" displayName="ActivityStatus" ref="D2:F6" totalsRowShown="0" headerRowDxfId="92">
  <autoFilter ref="D2:F6" xr:uid="{40EF84D7-4005-44D3-A9C9-214D992D8251}"/>
  <tableColumns count="3">
    <tableColumn id="1" xr3:uid="{C0686109-5A62-4297-8EA4-0B8A2A98CE9D}" name="Activity status"/>
    <tableColumn id="2" xr3:uid="{9B6851CD-9D7B-4DCF-AA10-B792D45FA40D}" name="Output status"/>
    <tableColumn id="3" xr3:uid="{D8B9FB45-F591-4CB2-BBD6-1819EF72D291}" name="Objective status"/>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A49661D-62B5-43A5-8D6E-604560057B43}" name="ProjectStatus" displayName="ProjectStatus" ref="B2:B4" totalsRowShown="0">
  <autoFilter ref="B2:B4" xr:uid="{80A67C3E-49B6-4340-BE67-C1381B8636EF}"/>
  <tableColumns count="1">
    <tableColumn id="1" xr3:uid="{BD311B54-F8A5-4D00-B9AB-FE40B4AFE2E2}" name="Project status"/>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E41DDB7-7696-4C40-ABA9-F0C124B4F4B6}" name="ReportingPeriods" displayName="ReportingPeriods" ref="P2:P12" totalsRowShown="0">
  <autoFilter ref="P2:P12" xr:uid="{FCEFD13D-4C83-4871-94ED-73C2274541E8}"/>
  <tableColumns count="1">
    <tableColumn id="1" xr3:uid="{B69BCF7C-5E9D-4445-9AF9-0ADFCA76380E}" name="Reporting periods" dataDxfId="91"/>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FB42955-5EF0-4B17-8686-746471E57EE0}" name="TypeExpenditure" displayName="TypeExpenditure" ref="J2:J9" totalsRowShown="0">
  <autoFilter ref="J2:J9" xr:uid="{CE957B8B-D671-4920-B172-2656124865D9}"/>
  <tableColumns count="1">
    <tableColumn id="1" xr3:uid="{9259E277-92E2-4A99-B427-0014F85F5437}" name="Type of expenditure"/>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C59788C-D832-4ADB-A9E3-B7941D91EE7B}" name="ActivityCategory" displayName="ActivityCategory" ref="L2:L9" totalsRowShown="0">
  <autoFilter ref="L2:L9" xr:uid="{F4467176-A154-4D34-9495-05379D168DBF}"/>
  <sortState xmlns:xlrd2="http://schemas.microsoft.com/office/spreadsheetml/2017/richdata2" ref="L3:L8">
    <sortCondition ref="L2:L8"/>
  </sortState>
  <tableColumns count="1">
    <tableColumn id="1" xr3:uid="{33D7405E-97D7-433C-AC3B-B81501EF8A5F}" name="Activity category"/>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E6321C8-5C03-4DB7-81FF-6B918C73DB59}" name="CCACObjective" displayName="CCACObjective" ref="R2:R6" totalsRowShown="0" dataDxfId="90">
  <autoFilter ref="R2:R6" xr:uid="{FE2FC096-42F2-4649-A649-DFBC89C43328}"/>
  <tableColumns count="1">
    <tableColumn id="1" xr3:uid="{A45ECA89-481D-472D-B42D-ADE7315A5CC4}" name="CCAC objective" dataDxfId="89"/>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AC91249-AC07-4DA7-AEC0-758F184416C1}" name="Table32" displayName="Table32" ref="T2:T12" totalsRowShown="0">
  <autoFilter ref="T2:T12" xr:uid="{41FE3CC2-7792-44DB-A555-44E6D46DC367}"/>
  <tableColumns count="1">
    <tableColumn id="1" xr3:uid="{BA7ECE14-51AD-4D6E-81BA-6CFC2027FEF6}" name="Sectors"/>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F2ED63E-4B03-4544-9662-5F724C1F4057}" name="Table34" displayName="Table34" ref="V2:V9" totalsRowShown="0">
  <autoFilter ref="V2:V9" xr:uid="{466023C6-1D2F-4B9A-89C5-91CB08E843FC}"/>
  <sortState xmlns:xlrd2="http://schemas.microsoft.com/office/spreadsheetml/2017/richdata2" ref="V3:V9">
    <sortCondition ref="V2:V9"/>
  </sortState>
  <tableColumns count="1">
    <tableColumn id="1" xr3:uid="{B3578501-0F60-4AEE-9478-A429B0A63BEB}" name="Regions"/>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3FD3BC0C-FD86-40D3-BECF-B36010CEC5CB}" name="Table35" displayName="Table35" ref="X2:X7" totalsRowShown="0">
  <autoFilter ref="X2:X7" xr:uid="{2A0BEC3E-34EF-4469-834F-B3BC1320FDAC}"/>
  <sortState xmlns:xlrd2="http://schemas.microsoft.com/office/spreadsheetml/2017/richdata2" ref="X3:X7">
    <sortCondition ref="X2:X7"/>
  </sortState>
  <tableColumns count="1">
    <tableColumn id="1" xr3:uid="{331FB23F-C9E3-49DC-9A23-4BD5AD2F9EB7}" name="Pollutants addressed"/>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ADC2536-AD96-4B50-A817-58DF106F55E9}" name="Table36" displayName="Table36" ref="Z2:Z11" totalsRowShown="0">
  <autoFilter ref="Z2:Z11" xr:uid="{2D80A7B8-81CD-4985-BD34-24553025124D}"/>
  <sortState xmlns:xlrd2="http://schemas.microsoft.com/office/spreadsheetml/2017/richdata2" ref="Z3:Z11">
    <sortCondition ref="Z2:Z11"/>
  </sortState>
  <tableColumns count="1">
    <tableColumn id="1" xr3:uid="{8B243D5E-FA81-423B-96FE-CB9EA0C99ECB}" name="Resource type"/>
  </tableColumns>
  <tableStyleInfo name="TableStyleLight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7FAD026D-700B-4136-9029-B1BBC898F0EA}" name="Table38" displayName="Table38" ref="AB2:AB6" totalsRowShown="0">
  <autoFilter ref="AB2:AB6" xr:uid="{C459C71B-E77A-47E7-BCB7-D1785CC919DA}"/>
  <tableColumns count="1">
    <tableColumn id="1" xr3:uid="{C9B2DA01-ACDB-49F9-AF53-1C6E0ACBCD21}" name="Regional scope"/>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A8CBB4B-4662-4054-BE49-E8029692AA09}" name="Table5" displayName="Table5" ref="H2:H6" totalsRowShown="0" headerRowDxfId="88">
  <autoFilter ref="H2:H6" xr:uid="{DAB74592-E437-4CDF-9C31-C2E0BDEAE77E}"/>
  <sortState xmlns:xlrd2="http://schemas.microsoft.com/office/spreadsheetml/2017/richdata2" ref="H3:H6">
    <sortCondition ref="H2:H6"/>
  </sortState>
  <tableColumns count="1">
    <tableColumn id="1" xr3:uid="{A612C38B-BC60-403A-8020-58C7CDA6786C}" name="UNEP expenditure"/>
  </tableColumns>
  <tableStyleInfo name="TableStyleLight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9E88415-8C8B-4A25-BFF9-649EFBD6E9DA}" name="Table7" displayName="Table7" ref="N2:N16" totalsRowShown="0">
  <autoFilter ref="N2:N16" xr:uid="{F058CBD5-60BA-48D6-B506-2EBFFE86FCC6}"/>
  <sortState xmlns:xlrd2="http://schemas.microsoft.com/office/spreadsheetml/2017/richdata2" ref="N3:N14">
    <sortCondition ref="N2:N14"/>
  </sortState>
  <tableColumns count="1">
    <tableColumn id="1" xr3:uid="{8D32D7B0-C444-4464-A983-40FD1040957C}" name="Means of verification"/>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jose.degracia@undp.org"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table" Target="../tables/table5.xml"/></Relationships>
</file>

<file path=xl/worksheets/_rels/sheet9.xml.rels><?xml version="1.0" encoding="UTF-8" standalone="yes"?>
<Relationships xmlns="http://schemas.openxmlformats.org/package/2006/relationships"><Relationship Id="rId8" Type="http://schemas.openxmlformats.org/officeDocument/2006/relationships/pivotTable" Target="../pivotTables/pivotTable9.xml"/><Relationship Id="rId3" Type="http://schemas.openxmlformats.org/officeDocument/2006/relationships/pivotTable" Target="../pivotTables/pivotTable4.xml"/><Relationship Id="rId7" Type="http://schemas.openxmlformats.org/officeDocument/2006/relationships/pivotTable" Target="../pivotTables/pivotTable8.xml"/><Relationship Id="rId2" Type="http://schemas.openxmlformats.org/officeDocument/2006/relationships/pivotTable" Target="../pivotTables/pivotTable3.xml"/><Relationship Id="rId1" Type="http://schemas.openxmlformats.org/officeDocument/2006/relationships/pivotTable" Target="../pivotTables/pivotTable2.xml"/><Relationship Id="rId6" Type="http://schemas.openxmlformats.org/officeDocument/2006/relationships/pivotTable" Target="../pivotTables/pivotTable7.xml"/><Relationship Id="rId5" Type="http://schemas.openxmlformats.org/officeDocument/2006/relationships/pivotTable" Target="../pivotTables/pivotTable6.xml"/><Relationship Id="rId4" Type="http://schemas.openxmlformats.org/officeDocument/2006/relationships/pivotTable" Target="../pivotTables/pivotTable5.xm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pivotTable" Target="../pivotTables/pivotTable12.xml"/><Relationship Id="rId7" Type="http://schemas.openxmlformats.org/officeDocument/2006/relationships/printerSettings" Target="../printerSettings/printerSettings9.bin"/><Relationship Id="rId2" Type="http://schemas.openxmlformats.org/officeDocument/2006/relationships/pivotTable" Target="../pivotTables/pivotTable11.xml"/><Relationship Id="rId1" Type="http://schemas.openxmlformats.org/officeDocument/2006/relationships/pivotTable" Target="../pivotTables/pivotTable10.xml"/><Relationship Id="rId6" Type="http://schemas.openxmlformats.org/officeDocument/2006/relationships/pivotTable" Target="../pivotTables/pivotTable15.xml"/><Relationship Id="rId5" Type="http://schemas.openxmlformats.org/officeDocument/2006/relationships/pivotTable" Target="../pivotTables/pivotTable14.xml"/><Relationship Id="rId4" Type="http://schemas.openxmlformats.org/officeDocument/2006/relationships/pivotTable" Target="../pivotTables/pivotTable13.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13.xml"/><Relationship Id="rId13" Type="http://schemas.openxmlformats.org/officeDocument/2006/relationships/table" Target="../tables/table18.xml"/><Relationship Id="rId3" Type="http://schemas.openxmlformats.org/officeDocument/2006/relationships/table" Target="../tables/table8.xml"/><Relationship Id="rId7" Type="http://schemas.openxmlformats.org/officeDocument/2006/relationships/table" Target="../tables/table12.xml"/><Relationship Id="rId12" Type="http://schemas.openxmlformats.org/officeDocument/2006/relationships/table" Target="../tables/table17.xml"/><Relationship Id="rId2" Type="http://schemas.openxmlformats.org/officeDocument/2006/relationships/table" Target="../tables/table7.xml"/><Relationship Id="rId1" Type="http://schemas.openxmlformats.org/officeDocument/2006/relationships/printerSettings" Target="../printerSettings/printerSettings10.bin"/><Relationship Id="rId6" Type="http://schemas.openxmlformats.org/officeDocument/2006/relationships/table" Target="../tables/table11.xml"/><Relationship Id="rId11" Type="http://schemas.openxmlformats.org/officeDocument/2006/relationships/table" Target="../tables/table16.xml"/><Relationship Id="rId5" Type="http://schemas.openxmlformats.org/officeDocument/2006/relationships/table" Target="../tables/table10.xml"/><Relationship Id="rId10" Type="http://schemas.openxmlformats.org/officeDocument/2006/relationships/table" Target="../tables/table15.xml"/><Relationship Id="rId4" Type="http://schemas.openxmlformats.org/officeDocument/2006/relationships/table" Target="../tables/table9.xml"/><Relationship Id="rId9" Type="http://schemas.openxmlformats.org/officeDocument/2006/relationships/table" Target="../tables/table14.xml"/><Relationship Id="rId14" Type="http://schemas.openxmlformats.org/officeDocument/2006/relationships/table" Target="../tables/table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98EAD-75EF-4B8C-8704-26268BFC46DC}">
  <sheetPr codeName="shtSplash"/>
  <dimension ref="B2:J51"/>
  <sheetViews>
    <sheetView showGridLines="0" showRowColHeaders="0" workbookViewId="0">
      <selection activeCell="K21" sqref="K21"/>
    </sheetView>
  </sheetViews>
  <sheetFormatPr defaultColWidth="9.140625" defaultRowHeight="16.5" x14ac:dyDescent="0.3"/>
  <cols>
    <col min="1" max="16384" width="9.140625" style="11"/>
  </cols>
  <sheetData>
    <row r="2" spans="2:10" ht="30" customHeight="1" x14ac:dyDescent="0.3">
      <c r="B2" s="410" t="s">
        <v>0</v>
      </c>
      <c r="C2" s="410"/>
      <c r="D2" s="410"/>
      <c r="E2" s="410"/>
      <c r="F2" s="410"/>
      <c r="G2" s="410"/>
      <c r="H2" s="410"/>
      <c r="I2" s="410"/>
      <c r="J2" s="410"/>
    </row>
    <row r="3" spans="2:10" x14ac:dyDescent="0.3">
      <c r="B3" s="49" t="s">
        <v>1</v>
      </c>
    </row>
    <row r="4" spans="2:10" x14ac:dyDescent="0.3">
      <c r="B4" s="411" t="s">
        <v>2</v>
      </c>
      <c r="C4" s="411"/>
      <c r="D4" s="411"/>
      <c r="E4" s="411"/>
      <c r="F4" s="411"/>
      <c r="G4" s="411"/>
      <c r="H4" s="411"/>
      <c r="I4" s="411"/>
      <c r="J4" s="411"/>
    </row>
    <row r="8" spans="2:10" ht="12.75" customHeight="1" x14ac:dyDescent="0.3"/>
    <row r="9" spans="2:10" ht="30" customHeight="1" x14ac:dyDescent="0.3">
      <c r="B9" s="412" t="s">
        <v>3</v>
      </c>
      <c r="C9" s="412"/>
      <c r="D9" s="412"/>
      <c r="E9" s="412"/>
      <c r="F9" s="412"/>
      <c r="G9" s="412"/>
      <c r="H9" s="412"/>
      <c r="I9" s="412"/>
      <c r="J9" s="412"/>
    </row>
    <row r="32" spans="2:10" x14ac:dyDescent="0.3">
      <c r="B32" s="411" t="s">
        <v>4</v>
      </c>
      <c r="C32" s="411"/>
      <c r="D32" s="411"/>
      <c r="E32" s="411"/>
      <c r="F32" s="411"/>
      <c r="G32" s="411"/>
      <c r="H32" s="411"/>
      <c r="I32" s="411"/>
      <c r="J32" s="411"/>
    </row>
    <row r="51" spans="2:10" ht="39.75" customHeight="1" x14ac:dyDescent="0.3">
      <c r="B51" s="413" t="s">
        <v>5</v>
      </c>
      <c r="C51" s="413"/>
      <c r="D51" s="413"/>
      <c r="E51" s="413"/>
      <c r="F51" s="413"/>
      <c r="G51" s="413"/>
      <c r="H51" s="413"/>
      <c r="I51" s="413"/>
      <c r="J51" s="413"/>
    </row>
  </sheetData>
  <sheetProtection algorithmName="SHA-512" hashValue="XZp/i1Id1SOi6fwBnyJIngCMW9Q8ww+wKaeitSzp4hIHGGH8PZ53WGn6NLtDA9xHM0zppb86nD1ujXKLegjeEA==" saltValue="DQRZsqjLM324cYbejAkVCw==" spinCount="100000" sheet="1" objects="1" scenarios="1" pivotTables="0"/>
  <mergeCells count="5">
    <mergeCell ref="B2:J2"/>
    <mergeCell ref="B4:J4"/>
    <mergeCell ref="B9:J9"/>
    <mergeCell ref="B32:J32"/>
    <mergeCell ref="B51:J5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25278-4390-4C7C-A701-C1D4078B846B}">
  <sheetPr codeName="Sheet3">
    <pageSetUpPr fitToPage="1"/>
  </sheetPr>
  <dimension ref="B1:AB236"/>
  <sheetViews>
    <sheetView showGridLines="0" zoomScale="90" zoomScaleNormal="90" workbookViewId="0">
      <selection activeCell="C13" sqref="C13"/>
    </sheetView>
  </sheetViews>
  <sheetFormatPr defaultColWidth="9.140625" defaultRowHeight="16.5" x14ac:dyDescent="0.3"/>
  <cols>
    <col min="1" max="1" width="1.7109375" style="11" customWidth="1"/>
    <col min="2" max="2" width="36" style="16" customWidth="1"/>
    <col min="3" max="3" width="9.42578125" style="176" customWidth="1"/>
    <col min="4" max="8" width="12.7109375" style="11" customWidth="1"/>
    <col min="9" max="11" width="20.42578125" style="11" hidden="1" customWidth="1"/>
    <col min="12" max="12" width="5.7109375" style="11" customWidth="1"/>
    <col min="13" max="13" width="27.140625" style="11" customWidth="1"/>
    <col min="14" max="14" width="17" style="11" customWidth="1"/>
    <col min="15" max="15" width="14.85546875" style="11" customWidth="1"/>
    <col min="16" max="16" width="13.42578125" style="302" customWidth="1"/>
    <col min="17" max="21" width="13.140625" style="302" customWidth="1"/>
    <col min="22" max="22" width="2.85546875" style="11" customWidth="1"/>
    <col min="23" max="23" width="15.28515625" style="11" customWidth="1"/>
    <col min="24" max="24" width="2.85546875" style="11" customWidth="1"/>
    <col min="25" max="25" width="15.7109375" style="11" customWidth="1"/>
    <col min="26" max="27" width="12.7109375" style="11" customWidth="1"/>
    <col min="28" max="28" width="10" style="11" customWidth="1"/>
    <col min="29" max="16384" width="9.140625" style="11"/>
  </cols>
  <sheetData>
    <row r="1" spans="2:28" ht="33" customHeight="1" x14ac:dyDescent="0.3">
      <c r="B1" s="90" t="s">
        <v>6</v>
      </c>
      <c r="C1" s="172"/>
      <c r="D1" s="23"/>
      <c r="E1" s="23"/>
      <c r="F1" s="23"/>
      <c r="G1" s="415" t="s">
        <v>7</v>
      </c>
      <c r="H1" s="415"/>
    </row>
    <row r="2" spans="2:28" s="16" customFormat="1" ht="14.1" customHeight="1" x14ac:dyDescent="0.3">
      <c r="B2" s="44" t="str">
        <f>'1.Signature page'!C3</f>
        <v>Accelerating actions to improve organic waste management and reduce methane emissions. (PA-24-003)</v>
      </c>
      <c r="C2" s="173"/>
      <c r="D2" s="44"/>
      <c r="E2" s="44"/>
      <c r="P2" s="304"/>
      <c r="Q2" s="304"/>
      <c r="R2" s="304"/>
      <c r="S2" s="304"/>
      <c r="T2" s="304"/>
      <c r="U2" s="304"/>
    </row>
    <row r="3" spans="2:28" s="16" customFormat="1" ht="13.35" customHeight="1" x14ac:dyDescent="0.3">
      <c r="B3" s="146" t="str">
        <f>'1.Signature page'!C4</f>
        <v>UNDP Panama</v>
      </c>
      <c r="C3" s="174"/>
      <c r="D3" s="146"/>
      <c r="E3" s="45"/>
      <c r="P3" s="304"/>
      <c r="Q3" s="304"/>
      <c r="R3" s="304"/>
      <c r="S3" s="304"/>
      <c r="T3" s="304"/>
      <c r="U3" s="304"/>
    </row>
    <row r="4" spans="2:28" s="16" customFormat="1" ht="12.75" customHeight="1" thickBot="1" x14ac:dyDescent="0.35">
      <c r="B4" s="14"/>
      <c r="C4" s="175"/>
      <c r="D4" s="14"/>
      <c r="E4" s="14"/>
      <c r="F4" s="14"/>
      <c r="G4" s="14"/>
      <c r="H4" s="14"/>
      <c r="I4" s="27"/>
      <c r="J4" s="27"/>
      <c r="K4" s="27"/>
      <c r="L4" s="27"/>
      <c r="M4" s="27"/>
      <c r="N4" s="26"/>
      <c r="P4" s="304"/>
      <c r="Q4" s="304"/>
      <c r="R4" s="304"/>
      <c r="S4" s="304"/>
      <c r="T4" s="304"/>
      <c r="U4" s="304"/>
    </row>
    <row r="5" spans="2:28" s="57" customFormat="1" ht="15.75" customHeight="1" thickBot="1" x14ac:dyDescent="0.3">
      <c r="B5" s="178" t="s">
        <v>8</v>
      </c>
      <c r="C5"/>
      <c r="D5" s="420" t="s">
        <v>9</v>
      </c>
      <c r="E5" s="420"/>
      <c r="F5" s="420"/>
      <c r="G5"/>
      <c r="H5" s="179"/>
      <c r="I5" s="180"/>
      <c r="J5" s="180"/>
      <c r="K5" s="180"/>
      <c r="L5" s="180"/>
      <c r="M5" s="180"/>
      <c r="N5" s="181"/>
      <c r="P5" s="305"/>
      <c r="Q5" s="305"/>
      <c r="R5" s="305"/>
      <c r="S5" s="305"/>
      <c r="T5" s="305"/>
      <c r="U5" s="305"/>
    </row>
    <row r="6" spans="2:28" s="57" customFormat="1" ht="15" customHeight="1" thickBot="1" x14ac:dyDescent="0.3">
      <c r="B6" s="417" t="str">
        <f>CONCATENATE(COUNTIF($I$11:$I$31,"yes")," / ",COUNTIF('INT-Pivots'!CB6:CB245,"*"))</f>
        <v>3 / 26</v>
      </c>
      <c r="C6"/>
      <c r="D6" s="419" t="str">
        <f>CONCATENATE(COUNTIF($J$11:$J$31,"yes")," / ",COUNTIF('INT-Pivots'!U6:U65,"*"))</f>
        <v>0 / 9</v>
      </c>
      <c r="E6" s="419"/>
      <c r="F6" s="419"/>
      <c r="G6"/>
      <c r="H6" s="182"/>
      <c r="I6" s="66"/>
      <c r="J6" s="66"/>
      <c r="K6" s="66"/>
      <c r="L6" s="66"/>
      <c r="M6" s="66"/>
      <c r="P6" s="305"/>
      <c r="Q6" s="305"/>
      <c r="R6" s="305"/>
      <c r="S6" s="305"/>
      <c r="T6" s="305"/>
      <c r="U6" s="305"/>
    </row>
    <row r="7" spans="2:28" s="57" customFormat="1" ht="12.75" customHeight="1" thickBot="1" x14ac:dyDescent="0.3">
      <c r="B7" s="418"/>
      <c r="C7"/>
      <c r="D7" s="419"/>
      <c r="E7" s="419"/>
      <c r="F7" s="419"/>
      <c r="G7"/>
      <c r="H7" s="182"/>
      <c r="I7" s="66"/>
      <c r="J7" s="66"/>
      <c r="K7" s="66"/>
      <c r="L7" s="66"/>
      <c r="M7" s="66"/>
      <c r="P7" s="305"/>
      <c r="Q7" s="305"/>
      <c r="R7" s="305"/>
      <c r="S7" s="305"/>
      <c r="T7" s="305"/>
      <c r="U7" s="305"/>
    </row>
    <row r="8" spans="2:28" s="57" customFormat="1" ht="12.75" customHeight="1" x14ac:dyDescent="0.25">
      <c r="B8" s="66"/>
      <c r="C8" s="183"/>
      <c r="D8" s="66"/>
      <c r="E8" s="66"/>
      <c r="F8" s="66"/>
      <c r="G8" s="66"/>
      <c r="H8" s="66"/>
      <c r="I8" s="66"/>
      <c r="J8" s="66"/>
      <c r="K8" s="66"/>
      <c r="L8" s="66"/>
      <c r="M8" s="66"/>
      <c r="P8" s="305"/>
      <c r="Q8" s="305"/>
      <c r="R8" s="305"/>
      <c r="S8" s="305"/>
      <c r="T8" s="305"/>
      <c r="U8" s="305"/>
      <c r="W8" s="321"/>
    </row>
    <row r="9" spans="2:28" s="57" customFormat="1" ht="13.5" customHeight="1" x14ac:dyDescent="0.25">
      <c r="B9" s="416" t="s">
        <v>10</v>
      </c>
      <c r="C9" s="416"/>
      <c r="D9" s="416"/>
      <c r="E9" s="416"/>
      <c r="F9" s="416"/>
      <c r="G9" s="416"/>
      <c r="H9" s="416"/>
      <c r="M9" s="414" t="s">
        <v>11</v>
      </c>
      <c r="N9" s="414"/>
      <c r="O9" s="414"/>
      <c r="P9" s="414"/>
      <c r="Q9" s="414"/>
      <c r="R9" s="414"/>
      <c r="S9" s="414"/>
      <c r="T9" s="414"/>
      <c r="U9" s="414"/>
      <c r="W9" s="322"/>
      <c r="Y9" s="414" t="s">
        <v>12</v>
      </c>
      <c r="Z9" s="414"/>
      <c r="AA9" s="414"/>
      <c r="AB9" s="414"/>
    </row>
    <row r="10" spans="2:28" s="57" customFormat="1" ht="56.45" customHeight="1" x14ac:dyDescent="0.25">
      <c r="B10" s="184" t="s">
        <v>13</v>
      </c>
      <c r="C10" s="185" t="s">
        <v>14</v>
      </c>
      <c r="D10" s="193" t="str">
        <f>CONCATENATE("Reporting period: ",'1.Signature page'!$C$20)</f>
        <v>Reporting period: 11/12/2025 - 30/06/2026</v>
      </c>
      <c r="E10" s="193" t="str">
        <f>CONCATENATE("Reporting period: ",'1.Signature page'!$C$35)</f>
        <v>Reporting period: 01/07/2026 - 31/12/2026</v>
      </c>
      <c r="F10" s="193" t="str">
        <f>CONCATENATE("Reporting period: ",'1.Signature page'!$C$50)</f>
        <v>Reporting period: 01/01/2027 - 30/06/2027</v>
      </c>
      <c r="G10" s="193" t="str">
        <f>CONCATENATE("Reporting period: ",'1.Signature page'!$C$65)</f>
        <v xml:space="preserve">Reporting period: </v>
      </c>
      <c r="H10" s="193" t="str">
        <f>CONCATENATE("Reporting period: ",'1.Signature page'!$C$80)</f>
        <v xml:space="preserve">Reporting period: </v>
      </c>
      <c r="I10" s="186" t="s">
        <v>15</v>
      </c>
      <c r="J10" s="186" t="s">
        <v>16</v>
      </c>
      <c r="K10" s="186" t="s">
        <v>17</v>
      </c>
      <c r="L10" s="187"/>
      <c r="M10" s="178" t="s">
        <v>18</v>
      </c>
      <c r="N10" s="178" t="s">
        <v>19</v>
      </c>
      <c r="O10" s="194" t="s">
        <v>20</v>
      </c>
      <c r="P10" s="306" t="s">
        <v>21</v>
      </c>
      <c r="Q10" s="306" t="str">
        <f>IF(ISBLANK('1.Signature page'!$C$20),"",CONCATENATE("Reporting period: ",'1.Signature page'!$C$20))</f>
        <v>Reporting period: 11/12/2025 - 30/06/2026</v>
      </c>
      <c r="R10" s="306" t="str">
        <f>IF(ISBLANK('1.Signature page'!$C$35),"",CONCATENATE("Reporting period: ",'1.Signature page'!$C$35))</f>
        <v>Reporting period: 01/07/2026 - 31/12/2026</v>
      </c>
      <c r="S10" s="306" t="str">
        <f>IF(ISBLANK('1.Signature page'!$C$50),"",CONCATENATE("Reporting period: ",'1.Signature page'!$C$50))</f>
        <v>Reporting period: 01/01/2027 - 30/06/2027</v>
      </c>
      <c r="T10" s="306" t="str">
        <f>IF(ISBLANK('1.Signature page'!$C$65),"",CONCATENATE("Reporting period: ",'1.Signature page'!$C$65))</f>
        <v/>
      </c>
      <c r="U10" s="306" t="str">
        <f>IF(ISBLANK('1.Signature page'!$C$80),"",CONCATENATE("Reporting period: ",'1.Signature page'!$C$80))</f>
        <v/>
      </c>
      <c r="W10" s="323" t="s">
        <v>22</v>
      </c>
      <c r="Y10" s="178" t="s">
        <v>19</v>
      </c>
      <c r="Z10" s="178" t="s">
        <v>20</v>
      </c>
      <c r="AA10" s="178" t="s">
        <v>21</v>
      </c>
      <c r="AB10" s="276" t="s">
        <v>23</v>
      </c>
    </row>
    <row r="11" spans="2:28" s="70" customFormat="1" ht="67.5" x14ac:dyDescent="0.25">
      <c r="B11" s="188" t="str">
        <f>IF('INT-Pivots'!G6="","",'INT-Pivots'!G6)</f>
        <v>Outcome 1. The Government of Panama has increased knowledge on opportunities and options for organic waste diversion including their positive impacts by the end of the project or soon after.</v>
      </c>
      <c r="C11" s="189" t="str">
        <f>IF('INT-Pivots'!K6="","",IF('INT-Pivots'!K6="(blank)","Project end",VALUE('INT-Pivots'!K6)))</f>
        <v>Project end</v>
      </c>
      <c r="D11" s="190" t="str">
        <f>IF(ISBLANK('2. Narrative'!R6),"",'2. Narrative'!R6)</f>
        <v>On track</v>
      </c>
      <c r="E11" s="190" t="str">
        <f>IF(ISBLANK('2. Narrative'!X6),"",'2. Narrative'!X6)</f>
        <v/>
      </c>
      <c r="F11" s="190" t="str">
        <f>IF(ISBLANK('2. Narrative'!AD6),"",'2. Narrative'!AD6)</f>
        <v/>
      </c>
      <c r="G11" s="190" t="str">
        <f>IF(ISBLANK('2. Narrative'!AJ6),"",'2. Narrative'!AJ6)</f>
        <v/>
      </c>
      <c r="H11" s="190" t="str">
        <f>IF(ISBLANK('2. Narrative'!AP6),"",'2. Narrative'!AP6)</f>
        <v/>
      </c>
      <c r="I11" s="191" t="str">
        <f>IF(AND(ISNUMBER(SEARCH("Activity",$B11)),COUNTIF($D11:$H11,"Complete")&gt;0),"yes","no")</f>
        <v>no</v>
      </c>
      <c r="J11" s="191" t="str">
        <f t="shared" ref="J11:J76" si="0">IF(AND(ISNUMBER(SEARCH("Output",$B11)),COUNTIF($D11:$H11,"Complete")&gt;0),"yes","no")</f>
        <v>no</v>
      </c>
      <c r="K11" s="191" t="str">
        <f>IF(AND(ISNUMBER(SEARCH("Outcome",$B11)),COUNTIF($D11:$H11,"Complete")&gt;0),"yes","no")</f>
        <v>no</v>
      </c>
      <c r="L11" s="191"/>
      <c r="M11" s="157"/>
      <c r="N11" s="195" t="s">
        <v>24</v>
      </c>
      <c r="O11" s="277" t="e">
        <f>SUM(O12:O210)</f>
        <v>#REF!</v>
      </c>
      <c r="P11" s="307" t="e">
        <f t="shared" ref="P11:U11" si="1">SUM(P12:P150)</f>
        <v>#REF!</v>
      </c>
      <c r="Q11" s="307" t="e">
        <f t="shared" si="1"/>
        <v>#REF!</v>
      </c>
      <c r="R11" s="307" t="e">
        <f t="shared" si="1"/>
        <v>#REF!</v>
      </c>
      <c r="S11" s="307" t="e">
        <f t="shared" si="1"/>
        <v>#REF!</v>
      </c>
      <c r="T11" s="307" t="e">
        <f t="shared" si="1"/>
        <v>#REF!</v>
      </c>
      <c r="U11" s="307" t="e">
        <f t="shared" si="1"/>
        <v>#REF!</v>
      </c>
      <c r="V11" s="203"/>
      <c r="W11" s="318" t="e">
        <f>SUM(W12:W211)</f>
        <v>#REF!</v>
      </c>
      <c r="X11" s="203"/>
      <c r="Y11" s="195" t="s">
        <v>25</v>
      </c>
      <c r="Z11" s="282">
        <f>SUM(Z12:Z18)</f>
        <v>390000</v>
      </c>
      <c r="AA11" s="282">
        <f t="shared" ref="AA11" si="2">SUM(AA12:AA17)</f>
        <v>19586.75</v>
      </c>
      <c r="AB11" s="283">
        <f t="shared" ref="AB11:AB18" si="3">IF(Z11="","",IF(ISERROR((AA11-Z11)/Z11),"",(AA11-Z11)/Z11))</f>
        <v>-0.94977756410256409</v>
      </c>
    </row>
    <row r="12" spans="2:28" s="70" customFormat="1" ht="94.5" x14ac:dyDescent="0.25">
      <c r="B12" s="188" t="str">
        <f>IF('INT-Pivots'!G7="","",'INT-Pivots'!G7)</f>
        <v>Output 1.1 Pre-feasibility studies for organic waste treatment options</v>
      </c>
      <c r="C12" s="189">
        <f>IF('INT-Pivots'!K7="","",IF('INT-Pivots'!K7="(blank)","Project end",VALUE('INT-Pivots'!K7)))</f>
        <v>45992</v>
      </c>
      <c r="D12" s="190" t="str">
        <f>IF(ISBLANK('2. Narrative'!R7),"",'2. Narrative'!R7)</f>
        <v>Delayed</v>
      </c>
      <c r="E12" s="190" t="str">
        <f>IF(ISBLANK('2. Narrative'!X7),"",'2. Narrative'!X7)</f>
        <v/>
      </c>
      <c r="F12" s="190" t="str">
        <f>IF(ISBLANK('2. Narrative'!AD7),"",'2. Narrative'!AD7)</f>
        <v/>
      </c>
      <c r="G12" s="190" t="str">
        <f>IF(ISBLANK('2. Narrative'!AJ7),"",'2. Narrative'!AJ7)</f>
        <v/>
      </c>
      <c r="H12" s="190" t="str">
        <f>IF(ISBLANK('2. Narrative'!AP7),"",'2. Narrative'!AP7)</f>
        <v/>
      </c>
      <c r="I12" s="191" t="str">
        <f t="shared" ref="I12:I75" si="4">IF(AND(ISNUMBER(SEARCH("Activity",$B12)),COUNTIF($D12:$H12,"Complete")&gt;0),"yes","no")</f>
        <v>no</v>
      </c>
      <c r="J12" s="191" t="str">
        <f t="shared" si="0"/>
        <v>no</v>
      </c>
      <c r="K12" s="191" t="str">
        <f t="shared" ref="K12:K75" si="5">IF(AND(ISNUMBER(SEARCH("Outcome",$B12)),COUNTIF($D12:$H12,"Complete")&gt;0),"yes","no")</f>
        <v>no</v>
      </c>
      <c r="L12" s="191"/>
      <c r="M12" s="158" t="str">
        <f>IF('3. Expenditures'!D6="CCAC", '3. Expenditures'!B6, 0)</f>
        <v>Activity 1.1.1 Conduct consultations with government entities, MERCA representatives, and private sector players, ensuring equal participation of women and men, to define treatment options.</v>
      </c>
      <c r="N12" s="158" t="str">
        <f>IF('3. Expenditures'!D6="CCAC", '3. Expenditures'!C6, 0)</f>
        <v>Staff and Other Personnel Costs</v>
      </c>
      <c r="O12" s="278">
        <f>IF('3. Expenditures'!D6="CCAC", '3. Expenditures'!E6, 0)</f>
        <v>15000</v>
      </c>
      <c r="P12" s="308">
        <f>SUM(Q12:U12)</f>
        <v>5880</v>
      </c>
      <c r="Q12" s="316">
        <f>IF('3. Expenditures'!D6="CCAC", '3. Expenditures'!L6, 0)</f>
        <v>5880</v>
      </c>
      <c r="R12" s="310">
        <f>IF('3. Expenditures'!D6="CCAC", '3. Expenditures'!N6, 0)</f>
        <v>0</v>
      </c>
      <c r="S12" s="310">
        <f>IF('3. Expenditures'!D6="CCAC", '3. Expenditures'!P6, 0)</f>
        <v>0</v>
      </c>
      <c r="T12" s="310">
        <f>IF('3. Expenditures'!D6="CCAC", '3. Expenditures'!R6, 0)</f>
        <v>0</v>
      </c>
      <c r="U12" s="310">
        <f>IF('3. Expenditures'!D6="CCAC", '3. Expenditures'!T6, 0)</f>
        <v>0</v>
      </c>
      <c r="V12" s="203"/>
      <c r="W12" s="319">
        <f>IF('3. Expenditures'!D6="Co-funding", '3. Expenditures'!L6+'3. Expenditures'!N6+'3. Expenditures'!P6+'3. Expenditures'!R6+'3. Expenditures'!T6, 0)</f>
        <v>0</v>
      </c>
      <c r="X12" s="203"/>
      <c r="Y12" s="134" t="s">
        <v>26</v>
      </c>
      <c r="Z12" s="284">
        <f>SUMIF($N$12:$N$210,$Y12,$O$12:$O$236)</f>
        <v>102686</v>
      </c>
      <c r="AA12" s="284">
        <f>SUMIF($N$12:$N$210,$Y12,$P$12:$P$236)</f>
        <v>0</v>
      </c>
      <c r="AB12" s="285">
        <f t="shared" si="3"/>
        <v>-1</v>
      </c>
    </row>
    <row r="13" spans="2:28" s="70" customFormat="1" ht="94.5" x14ac:dyDescent="0.25">
      <c r="B13" s="188" t="str">
        <f>IF('INT-Pivots'!G8="","",'INT-Pivots'!G8)</f>
        <v>Activity 1.1.1 Conduct consultations with government entities, MERCA representatives, and private sector players, ensuring equal participation of women and men, to define treatment options.</v>
      </c>
      <c r="C13" s="189">
        <f>IF('INT-Pivots'!K8="","",IF('INT-Pivots'!K8="(blank)","Project end",VALUE('INT-Pivots'!K8)))</f>
        <v>45901</v>
      </c>
      <c r="D13" s="190" t="str">
        <f>IF(ISBLANK('2. Narrative'!R8),"",'2. Narrative'!R8)</f>
        <v>Complete</v>
      </c>
      <c r="E13" s="190" t="str">
        <f>IF(ISBLANK('2. Narrative'!X8),"",'2. Narrative'!X8)</f>
        <v/>
      </c>
      <c r="F13" s="190" t="str">
        <f>IF(ISBLANK('2. Narrative'!AD8),"",'2. Narrative'!AD8)</f>
        <v/>
      </c>
      <c r="G13" s="190" t="str">
        <f>IF(ISBLANK('2. Narrative'!AJ8),"",'2. Narrative'!AJ8)</f>
        <v/>
      </c>
      <c r="H13" s="190" t="str">
        <f>IF(ISBLANK('2. Narrative'!AP8),"",'2. Narrative'!AP8)</f>
        <v/>
      </c>
      <c r="I13" s="191" t="str">
        <f t="shared" si="4"/>
        <v>yes</v>
      </c>
      <c r="J13" s="191" t="str">
        <f t="shared" si="0"/>
        <v>no</v>
      </c>
      <c r="K13" s="191" t="str">
        <f t="shared" si="5"/>
        <v>no</v>
      </c>
      <c r="L13" s="192"/>
      <c r="M13" s="158" t="str">
        <f>IF('3. Expenditures'!D7="CCAC", '3. Expenditures'!B7, 0)</f>
        <v>Activity 1.1.1 Conduct consultations with government entities, MERCA representatives, and private sector players, ensuring equal participation of women and men, to define treatment options.</v>
      </c>
      <c r="N13" s="158" t="str">
        <f>IF('3. Expenditures'!D7="CCAC", '3. Expenditures'!C7, 0)</f>
        <v>Travel</v>
      </c>
      <c r="O13" s="278">
        <f>IF('3. Expenditures'!D7="CCAC", '3. Expenditures'!E7, 0)</f>
        <v>2000</v>
      </c>
      <c r="P13" s="308">
        <f t="shared" ref="P13:P76" si="6">SUM(Q13:U13)</f>
        <v>1333</v>
      </c>
      <c r="Q13" s="317">
        <f>IF('3. Expenditures'!D7="CCAC", '3. Expenditures'!L7, 0)</f>
        <v>1333</v>
      </c>
      <c r="R13" s="310">
        <f>IF('3. Expenditures'!D7="CCAC", '3. Expenditures'!N7, 0)</f>
        <v>0</v>
      </c>
      <c r="S13" s="310">
        <f>IF('3. Expenditures'!D7="CCAC", '3. Expenditures'!P7, 0)</f>
        <v>0</v>
      </c>
      <c r="T13" s="310">
        <f>IF('3. Expenditures'!D7="CCAC", '3. Expenditures'!R7, 0)</f>
        <v>0</v>
      </c>
      <c r="U13" s="310">
        <f>IF('3. Expenditures'!D7="CCAC", '3. Expenditures'!T7, 0)</f>
        <v>0</v>
      </c>
      <c r="V13" s="203"/>
      <c r="W13" s="320">
        <f>IF('3. Expenditures'!D7="Co-funding", '3. Expenditures'!L7+'3. Expenditures'!N7+'3. Expenditures'!P7+'3. Expenditures'!R7+'3. Expenditures'!T7, 0)</f>
        <v>0</v>
      </c>
      <c r="X13" s="203"/>
      <c r="Y13" s="134" t="s">
        <v>27</v>
      </c>
      <c r="Z13" s="284">
        <f t="shared" ref="Z13:Z17" si="7">SUMIF($N$12:$N$210,$Y13,$O$12:$O$236)</f>
        <v>3000</v>
      </c>
      <c r="AA13" s="284">
        <f t="shared" ref="AA13:AA17" si="8">SUMIF($N$12:$N$210,$Y13,$P$12:$P$236)</f>
        <v>0</v>
      </c>
      <c r="AB13" s="285">
        <f t="shared" si="3"/>
        <v>-1</v>
      </c>
    </row>
    <row r="14" spans="2:28" s="70" customFormat="1" ht="94.5" x14ac:dyDescent="0.25">
      <c r="B14" s="188" t="str">
        <f>IF('INT-Pivots'!G9="","",'INT-Pivots'!G9)</f>
        <v>Activity 1.1.2 Evaluate technical and economic feasibility for technologies like composting and anaerobic digestion, including an analysis of how these benefit women-led businesses and communities.</v>
      </c>
      <c r="C14" s="189">
        <f>IF('INT-Pivots'!K9="","",IF('INT-Pivots'!K9="(blank)","Project end",VALUE('INT-Pivots'!K9)))</f>
        <v>45992</v>
      </c>
      <c r="D14" s="190" t="str">
        <f>IF(ISBLANK('2. Narrative'!R9),"",'2. Narrative'!R9)</f>
        <v>Delayed</v>
      </c>
      <c r="E14" s="190" t="str">
        <f>IF(ISBLANK('2. Narrative'!X9),"",'2. Narrative'!X9)</f>
        <v/>
      </c>
      <c r="F14" s="190" t="str">
        <f>IF(ISBLANK('2. Narrative'!AD9),"",'2. Narrative'!AD9)</f>
        <v/>
      </c>
      <c r="G14" s="190" t="str">
        <f>IF(ISBLANK('2. Narrative'!AJ9),"",'2. Narrative'!AJ9)</f>
        <v/>
      </c>
      <c r="H14" s="190" t="str">
        <f>IF(ISBLANK('2. Narrative'!AP9),"",'2. Narrative'!AP9)</f>
        <v/>
      </c>
      <c r="I14" s="191" t="str">
        <f t="shared" si="4"/>
        <v>no</v>
      </c>
      <c r="J14" s="191" t="str">
        <f t="shared" si="0"/>
        <v>no</v>
      </c>
      <c r="K14" s="191" t="str">
        <f t="shared" si="5"/>
        <v>no</v>
      </c>
      <c r="L14" s="192"/>
      <c r="M14" s="158" t="str">
        <f>IF('3. Expenditures'!D8="CCAC", '3. Expenditures'!B8, 0)</f>
        <v>Activity 1.1.2 Evaluate technical and economic feasibility for technologies like composting and anaerobic digestion, including an analysis of how these benefit women-led businesses and communities.</v>
      </c>
      <c r="N14" s="158" t="str">
        <f>IF('3. Expenditures'!D8="CCAC", '3. Expenditures'!C8, 0)</f>
        <v>Staff and Other Personnel Costs</v>
      </c>
      <c r="O14" s="278">
        <f>IF('3. Expenditures'!D8="CCAC", '3. Expenditures'!E8, 0)</f>
        <v>20000</v>
      </c>
      <c r="P14" s="308">
        <f t="shared" si="6"/>
        <v>12373.75</v>
      </c>
      <c r="Q14" s="316">
        <f>IF('3. Expenditures'!D8="CCAC", '3. Expenditures'!L8, 0)</f>
        <v>12373.75</v>
      </c>
      <c r="R14" s="310">
        <f>IF('3. Expenditures'!D8="CCAC", '3. Expenditures'!N8, 0)</f>
        <v>0</v>
      </c>
      <c r="S14" s="310">
        <f>IF('3. Expenditures'!D8="CCAC", '3. Expenditures'!P8, 0)</f>
        <v>0</v>
      </c>
      <c r="T14" s="310">
        <f>IF('3. Expenditures'!D8="CCAC", '3. Expenditures'!R8, 0)</f>
        <v>0</v>
      </c>
      <c r="U14" s="310">
        <f>IF('3. Expenditures'!D8="CCAC", '3. Expenditures'!T8, 0)</f>
        <v>0</v>
      </c>
      <c r="V14" s="203"/>
      <c r="W14" s="319">
        <f>IF('3. Expenditures'!D8="Co-funding", '3. Expenditures'!L8+'3. Expenditures'!N8+'3. Expenditures'!P8+'3. Expenditures'!R8+'3. Expenditures'!T8, 0)</f>
        <v>0</v>
      </c>
      <c r="X14" s="203"/>
      <c r="Y14" s="134" t="s">
        <v>28</v>
      </c>
      <c r="Z14" s="284">
        <f t="shared" si="7"/>
        <v>0</v>
      </c>
      <c r="AA14" s="284">
        <f t="shared" si="8"/>
        <v>0</v>
      </c>
      <c r="AB14" s="285" t="str">
        <f t="shared" si="3"/>
        <v/>
      </c>
    </row>
    <row r="15" spans="2:28" s="70" customFormat="1" ht="94.5" x14ac:dyDescent="0.25">
      <c r="B15" s="188" t="str">
        <f>IF('INT-Pivots'!G10="","",'INT-Pivots'!G10)</f>
        <v>Output 1.2 Estimates of decentralized infraestructure supporting diverted organic waste</v>
      </c>
      <c r="C15" s="189">
        <f>IF('INT-Pivots'!K10="","",IF('INT-Pivots'!K10="(blank)","Project end",VALUE('INT-Pivots'!K10)))</f>
        <v>45992</v>
      </c>
      <c r="D15" s="190" t="str">
        <f>IF(ISBLANK('2. Narrative'!R10),"",'2. Narrative'!R10)</f>
        <v>On track</v>
      </c>
      <c r="E15" s="190" t="str">
        <f>IF(ISBLANK('2. Narrative'!X10),"",'2. Narrative'!X10)</f>
        <v/>
      </c>
      <c r="F15" s="190" t="str">
        <f>IF(ISBLANK('2. Narrative'!AD10),"",'2. Narrative'!AD10)</f>
        <v/>
      </c>
      <c r="G15" s="190" t="str">
        <f>IF(ISBLANK('2. Narrative'!AJ10),"",'2. Narrative'!AJ10)</f>
        <v/>
      </c>
      <c r="H15" s="190" t="str">
        <f>IF(ISBLANK('2. Narrative'!AP10),"",'2. Narrative'!AP10)</f>
        <v/>
      </c>
      <c r="I15" s="191" t="str">
        <f t="shared" si="4"/>
        <v>no</v>
      </c>
      <c r="J15" s="191" t="str">
        <f t="shared" si="0"/>
        <v>no</v>
      </c>
      <c r="K15" s="191" t="str">
        <f t="shared" si="5"/>
        <v>no</v>
      </c>
      <c r="L15" s="192"/>
      <c r="M15" s="158" t="str">
        <f>IF('3. Expenditures'!D9="CCAC", '3. Expenditures'!B9, 0)</f>
        <v>Activity 1.2.1 Map existing and potential decentralized infrastructure for waste management, engaging municipalities and local organizations to provide on-ground insights.</v>
      </c>
      <c r="N15" s="158" t="str">
        <f>IF('3. Expenditures'!D9="CCAC", '3. Expenditures'!C9, 0)</f>
        <v>Staff and Other Personnel Costs</v>
      </c>
      <c r="O15" s="278">
        <f>IF('3. Expenditures'!D9="CCAC", '3. Expenditures'!E9, 0)</f>
        <v>10000</v>
      </c>
      <c r="P15" s="308">
        <f t="shared" si="6"/>
        <v>0</v>
      </c>
      <c r="Q15" s="316">
        <f>IF('3. Expenditures'!D9="CCAC", '3. Expenditures'!L9, 0)</f>
        <v>0</v>
      </c>
      <c r="R15" s="310">
        <f>IF('3. Expenditures'!D9="CCAC", '3. Expenditures'!N9, 0)</f>
        <v>0</v>
      </c>
      <c r="S15" s="310">
        <f>IF('3. Expenditures'!D9="CCAC", '3. Expenditures'!P9, 0)</f>
        <v>0</v>
      </c>
      <c r="T15" s="310">
        <f>IF('3. Expenditures'!D9="CCAC", '3. Expenditures'!R9, 0)</f>
        <v>0</v>
      </c>
      <c r="U15" s="310">
        <f>IF('3. Expenditures'!D9="CCAC", '3. Expenditures'!T9, 0)</f>
        <v>0</v>
      </c>
      <c r="V15" s="203"/>
      <c r="W15" s="320">
        <f>IF('3. Expenditures'!D9="Co-funding", '3. Expenditures'!L9+'3. Expenditures'!N9+'3. Expenditures'!P9+'3. Expenditures'!R9+'3. Expenditures'!T9, 0)</f>
        <v>0</v>
      </c>
      <c r="X15" s="203"/>
      <c r="Y15" s="134" t="s">
        <v>29</v>
      </c>
      <c r="Z15" s="284">
        <f t="shared" si="7"/>
        <v>255000</v>
      </c>
      <c r="AA15" s="284">
        <f t="shared" si="8"/>
        <v>18253.75</v>
      </c>
      <c r="AB15" s="285">
        <f t="shared" si="3"/>
        <v>-0.92841666666666667</v>
      </c>
    </row>
    <row r="16" spans="2:28" s="70" customFormat="1" ht="67.5" x14ac:dyDescent="0.25">
      <c r="B16" s="188" t="str">
        <f>IF('INT-Pivots'!G11="","",'INT-Pivots'!G11)</f>
        <v>Activity 1.2.1 Map existing and potential decentralized infrastructure for waste management, engaging municipalities and local organizations to provide on-ground insights.</v>
      </c>
      <c r="C16" s="189">
        <f>IF('INT-Pivots'!K11="","",IF('INT-Pivots'!K11="(blank)","Project end",VALUE('INT-Pivots'!K11)))</f>
        <v>45901</v>
      </c>
      <c r="D16" s="190" t="str">
        <f>IF(ISBLANK('2. Narrative'!R11),"",'2. Narrative'!R11)</f>
        <v>Delayed</v>
      </c>
      <c r="E16" s="190" t="str">
        <f>IF(ISBLANK('2. Narrative'!X11),"",'2. Narrative'!X11)</f>
        <v/>
      </c>
      <c r="F16" s="190" t="str">
        <f>IF(ISBLANK('2. Narrative'!AD11),"",'2. Narrative'!AD11)</f>
        <v/>
      </c>
      <c r="G16" s="190" t="str">
        <f>IF(ISBLANK('2. Narrative'!AJ11),"",'2. Narrative'!AJ11)</f>
        <v/>
      </c>
      <c r="H16" s="190" t="str">
        <f>IF(ISBLANK('2. Narrative'!AP11),"",'2. Narrative'!AP11)</f>
        <v/>
      </c>
      <c r="I16" s="191" t="str">
        <f t="shared" si="4"/>
        <v>no</v>
      </c>
      <c r="J16" s="191" t="str">
        <f t="shared" si="0"/>
        <v>no</v>
      </c>
      <c r="K16" s="191" t="str">
        <f t="shared" si="5"/>
        <v>no</v>
      </c>
      <c r="L16" s="192"/>
      <c r="M16" s="158" t="str">
        <f>IF('3. Expenditures'!D10="CCAC", '3. Expenditures'!B10, 0)</f>
        <v>Activity 1.2.2 Conduct site visits and surveys, collecting gender-disaggregated data to ensure proposed infrastructure meets the needs of both genders.</v>
      </c>
      <c r="N16" s="158" t="str">
        <f>IF('3. Expenditures'!D10="CCAC", '3. Expenditures'!C10, 0)</f>
        <v>Travel</v>
      </c>
      <c r="O16" s="278">
        <f>IF('3. Expenditures'!D10="CCAC", '3. Expenditures'!E10, 0)</f>
        <v>1800</v>
      </c>
      <c r="P16" s="308">
        <f t="shared" si="6"/>
        <v>0</v>
      </c>
      <c r="Q16" s="317">
        <f>IF('3. Expenditures'!D10="CCAC", '3. Expenditures'!L10, 0)</f>
        <v>0</v>
      </c>
      <c r="R16" s="310">
        <f>IF('3. Expenditures'!D10="CCAC", '3. Expenditures'!N10, 0)</f>
        <v>0</v>
      </c>
      <c r="S16" s="310">
        <f>IF('3. Expenditures'!D10="CCAC", '3. Expenditures'!P10, 0)</f>
        <v>0</v>
      </c>
      <c r="T16" s="310">
        <f>IF('3. Expenditures'!D10="CCAC", '3. Expenditures'!R10, 0)</f>
        <v>0</v>
      </c>
      <c r="U16" s="310">
        <f>IF('3. Expenditures'!D10="CCAC", '3. Expenditures'!T10, 0)</f>
        <v>0</v>
      </c>
      <c r="V16" s="203"/>
      <c r="W16" s="319">
        <f>IF('3. Expenditures'!D10="Co-funding", '3. Expenditures'!L10+'3. Expenditures'!N10+'3. Expenditures'!P10+'3. Expenditures'!R10+'3. Expenditures'!T10, 0)</f>
        <v>0</v>
      </c>
      <c r="X16" s="203"/>
      <c r="Y16" s="134" t="s">
        <v>30</v>
      </c>
      <c r="Z16" s="284">
        <f t="shared" si="7"/>
        <v>0</v>
      </c>
      <c r="AA16" s="284">
        <f t="shared" si="8"/>
        <v>0</v>
      </c>
      <c r="AB16" s="285" t="str">
        <f t="shared" si="3"/>
        <v/>
      </c>
    </row>
    <row r="17" spans="2:28" s="70" customFormat="1" ht="67.5" x14ac:dyDescent="0.25">
      <c r="B17" s="188" t="str">
        <f>IF('INT-Pivots'!G12="","",'INT-Pivots'!G12)</f>
        <v>Activity 1.2.2 Conduct site visits and surveys, collecting gender-disaggregated data to ensure proposed infrastructure meets the needs of both genders.</v>
      </c>
      <c r="C17" s="189">
        <f>IF('INT-Pivots'!K12="","",IF('INT-Pivots'!K12="(blank)","Project end",VALUE('INT-Pivots'!K12)))</f>
        <v>45992</v>
      </c>
      <c r="D17" s="190" t="str">
        <f>IF(ISBLANK('2. Narrative'!R12),"",'2. Narrative'!R12)</f>
        <v>Complete</v>
      </c>
      <c r="E17" s="190" t="str">
        <f>IF(ISBLANK('2. Narrative'!X12),"",'2. Narrative'!X12)</f>
        <v/>
      </c>
      <c r="F17" s="190" t="str">
        <f>IF(ISBLANK('2. Narrative'!AD12),"",'2. Narrative'!AD12)</f>
        <v/>
      </c>
      <c r="G17" s="190" t="str">
        <f>IF(ISBLANK('2. Narrative'!AJ12),"",'2. Narrative'!AJ12)</f>
        <v/>
      </c>
      <c r="H17" s="190" t="str">
        <f>IF(ISBLANK('2. Narrative'!AP12),"",'2. Narrative'!AP12)</f>
        <v/>
      </c>
      <c r="I17" s="191" t="str">
        <f t="shared" si="4"/>
        <v>yes</v>
      </c>
      <c r="J17" s="191" t="str">
        <f t="shared" si="0"/>
        <v>no</v>
      </c>
      <c r="K17" s="191" t="str">
        <f t="shared" si="5"/>
        <v>no</v>
      </c>
      <c r="L17" s="192"/>
      <c r="M17" s="158" t="str">
        <f>IF('3. Expenditures'!D11="CCAC", '3. Expenditures'!B11, 0)</f>
        <v>Activity 1.2.3 Develop cost-benefit analyses, incorporating feedback from diverse stakeholders through an online webinar.</v>
      </c>
      <c r="N17" s="158" t="str">
        <f>IF('3. Expenditures'!D11="CCAC", '3. Expenditures'!C11, 0)</f>
        <v>Staff and Other Personnel Costs</v>
      </c>
      <c r="O17" s="278">
        <f>IF('3. Expenditures'!D11="CCAC", '3. Expenditures'!E11, 0)</f>
        <v>5000</v>
      </c>
      <c r="P17" s="308">
        <f t="shared" si="6"/>
        <v>0</v>
      </c>
      <c r="Q17" s="316">
        <f>IF('3. Expenditures'!D11="CCAC", '3. Expenditures'!L11, 0)</f>
        <v>0</v>
      </c>
      <c r="R17" s="310">
        <f>IF('3. Expenditures'!D11="CCAC", '3. Expenditures'!N11, 0)</f>
        <v>0</v>
      </c>
      <c r="S17" s="310">
        <f>IF('3. Expenditures'!D11="CCAC", '3. Expenditures'!P11, 0)</f>
        <v>0</v>
      </c>
      <c r="T17" s="310">
        <f>IF('3. Expenditures'!D11="CCAC", '3. Expenditures'!R11, 0)</f>
        <v>0</v>
      </c>
      <c r="U17" s="310">
        <f>IF('3. Expenditures'!D11="CCAC", '3. Expenditures'!T11, 0)</f>
        <v>0</v>
      </c>
      <c r="V17" s="203"/>
      <c r="W17" s="320">
        <f>IF('3. Expenditures'!D11="Co-funding", '3. Expenditures'!L11+'3. Expenditures'!N11+'3. Expenditures'!P11+'3. Expenditures'!R11+'3. Expenditures'!T11, 0)</f>
        <v>0</v>
      </c>
      <c r="X17" s="203"/>
      <c r="Y17" s="134" t="s">
        <v>31</v>
      </c>
      <c r="Z17" s="284">
        <f t="shared" si="7"/>
        <v>3800</v>
      </c>
      <c r="AA17" s="284">
        <f t="shared" si="8"/>
        <v>1333</v>
      </c>
      <c r="AB17" s="285">
        <f t="shared" si="3"/>
        <v>-0.64921052631578946</v>
      </c>
    </row>
    <row r="18" spans="2:28" s="70" customFormat="1" ht="94.5" x14ac:dyDescent="0.25">
      <c r="B18" s="188" t="str">
        <f>IF('INT-Pivots'!G13="","",'INT-Pivots'!G13)</f>
        <v>Activity 1.2.3 Develop cost-benefit analyses, incorporating feedback from diverse stakeholders through an online webinar.</v>
      </c>
      <c r="C18" s="189">
        <f>IF('INT-Pivots'!K13="","",IF('INT-Pivots'!K13="(blank)","Project end",VALUE('INT-Pivots'!K13)))</f>
        <v>46082</v>
      </c>
      <c r="D18" s="190" t="str">
        <f>IF(ISBLANK('2. Narrative'!R13),"",'2. Narrative'!R13)</f>
        <v>Complete</v>
      </c>
      <c r="E18" s="190" t="str">
        <f>IF(ISBLANK('2. Narrative'!X13),"",'2. Narrative'!X13)</f>
        <v/>
      </c>
      <c r="F18" s="190" t="str">
        <f>IF(ISBLANK('2. Narrative'!AD13),"",'2. Narrative'!AD13)</f>
        <v/>
      </c>
      <c r="G18" s="190" t="str">
        <f>IF(ISBLANK('2. Narrative'!AJ13),"",'2. Narrative'!AJ13)</f>
        <v/>
      </c>
      <c r="H18" s="190" t="str">
        <f>IF(ISBLANK('2. Narrative'!AP13),"",'2. Narrative'!AP13)</f>
        <v/>
      </c>
      <c r="I18" s="191" t="str">
        <f t="shared" si="4"/>
        <v>yes</v>
      </c>
      <c r="J18" s="191" t="str">
        <f t="shared" si="0"/>
        <v>no</v>
      </c>
      <c r="K18" s="191" t="str">
        <f t="shared" si="5"/>
        <v>no</v>
      </c>
      <c r="L18" s="192"/>
      <c r="M18" s="158" t="str">
        <f>IF('3. Expenditures'!D12="CCAC", '3. Expenditures'!B12, 0)</f>
        <v>Activity 1.3.1 Develop a list of complementary technologies and infrastructure to enhance organic waste management, consulting stakeholders such as circular economy specialists and private sector innovators.</v>
      </c>
      <c r="N18" s="158" t="str">
        <f>IF('3. Expenditures'!D12="CCAC", '3. Expenditures'!C12, 0)</f>
        <v>Staff and Other Personnel Costs</v>
      </c>
      <c r="O18" s="278">
        <f>IF('3. Expenditures'!D12="CCAC", '3. Expenditures'!E12, 0)</f>
        <v>20000</v>
      </c>
      <c r="P18" s="308">
        <f t="shared" si="6"/>
        <v>0</v>
      </c>
      <c r="Q18" s="316">
        <f>IF('3. Expenditures'!D12="CCAC", '3. Expenditures'!L12, 0)</f>
        <v>0</v>
      </c>
      <c r="R18" s="310">
        <f>IF('3. Expenditures'!D12="CCAC", '3. Expenditures'!N12, 0)</f>
        <v>0</v>
      </c>
      <c r="S18" s="310">
        <f>IF('3. Expenditures'!D12="CCAC", '3. Expenditures'!P12, 0)</f>
        <v>0</v>
      </c>
      <c r="T18" s="310">
        <f>IF('3. Expenditures'!D12="CCAC", '3. Expenditures'!R12, 0)</f>
        <v>0</v>
      </c>
      <c r="U18" s="310">
        <f>IF('3. Expenditures'!D12="CCAC", '3. Expenditures'!T12, 0)</f>
        <v>0</v>
      </c>
      <c r="V18" s="203"/>
      <c r="W18" s="319">
        <f>IF('3. Expenditures'!D12="Co-funding", '3. Expenditures'!L12+'3. Expenditures'!N12+'3. Expenditures'!P12+'3. Expenditures'!R12+'3. Expenditures'!T12, 0)</f>
        <v>0</v>
      </c>
      <c r="X18" s="203"/>
      <c r="Y18" s="324" t="s">
        <v>32</v>
      </c>
      <c r="Z18" s="325">
        <f>SUMIF($N$12:$N$210,$Y18,$O$12:$O$236)</f>
        <v>25514</v>
      </c>
      <c r="AA18" s="325">
        <f>SUMIF($N$12:$N$210,$Y18,$P$12:$P$236)</f>
        <v>1371.0725000000002</v>
      </c>
      <c r="AB18" s="285">
        <f t="shared" si="3"/>
        <v>-0.94626195422121184</v>
      </c>
    </row>
    <row r="19" spans="2:28" s="70" customFormat="1" ht="67.5" x14ac:dyDescent="0.25">
      <c r="B19" s="188" t="str">
        <f>IF('INT-Pivots'!G14="","",'INT-Pivots'!G14)</f>
        <v>Output 1.3 Recommendations for alternative/ complementary infraestrucutre</v>
      </c>
      <c r="C19" s="189">
        <f>IF('INT-Pivots'!K14="","",IF('INT-Pivots'!K14="(blank)","Project end",VALUE('INT-Pivots'!K14)))</f>
        <v>46266</v>
      </c>
      <c r="D19" s="190" t="str">
        <f>IF(ISBLANK('2. Narrative'!R14),"",'2. Narrative'!R14)</f>
        <v>On track</v>
      </c>
      <c r="E19" s="190" t="str">
        <f>IF(ISBLANK('2. Narrative'!X14),"",'2. Narrative'!X14)</f>
        <v/>
      </c>
      <c r="F19" s="190" t="str">
        <f>IF(ISBLANK('2. Narrative'!AD14),"",'2. Narrative'!AD14)</f>
        <v/>
      </c>
      <c r="G19" s="190" t="str">
        <f>IF(ISBLANK('2. Narrative'!AJ14),"",'2. Narrative'!AJ14)</f>
        <v/>
      </c>
      <c r="H19" s="190" t="str">
        <f>IF(ISBLANK('2. Narrative'!AP14),"",'2. Narrative'!AP14)</f>
        <v/>
      </c>
      <c r="I19" s="191" t="str">
        <f t="shared" si="4"/>
        <v>no</v>
      </c>
      <c r="J19" s="191" t="str">
        <f t="shared" si="0"/>
        <v>no</v>
      </c>
      <c r="K19" s="191" t="str">
        <f t="shared" si="5"/>
        <v>no</v>
      </c>
      <c r="L19" s="192"/>
      <c r="M19" s="158" t="str">
        <f>IF('3. Expenditures'!D13="CCAC", '3. Expenditures'!B13, 0)</f>
        <v>Activity 1.3.2 Host a gender-balanced expert panel to validate recommendations, prioritizing options that create employment for women.</v>
      </c>
      <c r="N19" s="158" t="str">
        <f>IF('3. Expenditures'!D13="CCAC", '3. Expenditures'!C13, 0)</f>
        <v>Contractual Services</v>
      </c>
      <c r="O19" s="278">
        <f>IF('3. Expenditures'!D13="CCAC", '3. Expenditures'!E13, 0)</f>
        <v>1000</v>
      </c>
      <c r="P19" s="308">
        <f t="shared" si="6"/>
        <v>0</v>
      </c>
      <c r="Q19" s="317">
        <f>IF('3. Expenditures'!D13="CCAC", '3. Expenditures'!L13, 0)</f>
        <v>0</v>
      </c>
      <c r="R19" s="310">
        <f>IF('3. Expenditures'!D13="CCAC", '3. Expenditures'!N13, 0)</f>
        <v>0</v>
      </c>
      <c r="S19" s="310">
        <f>IF('3. Expenditures'!D13="CCAC", '3. Expenditures'!P13, 0)</f>
        <v>0</v>
      </c>
      <c r="T19" s="310">
        <f>IF('3. Expenditures'!D13="CCAC", '3. Expenditures'!R13, 0)</f>
        <v>0</v>
      </c>
      <c r="U19" s="310">
        <f>IF('3. Expenditures'!D13="CCAC", '3. Expenditures'!T13, 0)</f>
        <v>0</v>
      </c>
      <c r="V19" s="203"/>
      <c r="W19" s="320">
        <f>IF('3. Expenditures'!D13="Co-funding", '3. Expenditures'!L13+'3. Expenditures'!N13+'3. Expenditures'!P13+'3. Expenditures'!R13+'3. Expenditures'!T13, 0)</f>
        <v>0</v>
      </c>
      <c r="X19" s="203"/>
      <c r="Y19" s="203"/>
      <c r="Z19" s="203"/>
      <c r="AA19" s="203"/>
      <c r="AB19" s="203"/>
    </row>
    <row r="20" spans="2:28" s="70" customFormat="1" ht="81" x14ac:dyDescent="0.25">
      <c r="B20" s="188" t="str">
        <f>IF('INT-Pivots'!G15="","",'INT-Pivots'!G15)</f>
        <v>Activity 1.3.1 Develop a list of complementary technologies and infrastructure to enhance organic waste management, consulting stakeholders such as circular economy specialists and private sector innovators.</v>
      </c>
      <c r="C20" s="189">
        <f>IF('INT-Pivots'!K15="","",IF('INT-Pivots'!K15="(blank)","Project end",VALUE('INT-Pivots'!K15)))</f>
        <v>46174</v>
      </c>
      <c r="D20" s="190" t="str">
        <f>IF(ISBLANK('2. Narrative'!R15),"",'2. Narrative'!R15)</f>
        <v>On track</v>
      </c>
      <c r="E20" s="190" t="str">
        <f>IF(ISBLANK('2. Narrative'!X15),"",'2. Narrative'!X15)</f>
        <v/>
      </c>
      <c r="F20" s="190" t="str">
        <f>IF(ISBLANK('2. Narrative'!AD15),"",'2. Narrative'!AD15)</f>
        <v/>
      </c>
      <c r="G20" s="190" t="str">
        <f>IF(ISBLANK('2. Narrative'!AJ15),"",'2. Narrative'!AJ15)</f>
        <v/>
      </c>
      <c r="H20" s="190" t="str">
        <f>IF(ISBLANK('2. Narrative'!AP15),"",'2. Narrative'!AP15)</f>
        <v/>
      </c>
      <c r="I20" s="191" t="str">
        <f t="shared" si="4"/>
        <v>no</v>
      </c>
      <c r="J20" s="191" t="str">
        <f t="shared" si="0"/>
        <v>no</v>
      </c>
      <c r="K20" s="191" t="str">
        <f t="shared" si="5"/>
        <v>no</v>
      </c>
      <c r="L20" s="192"/>
      <c r="M20" s="158" t="str">
        <f>IF('3. Expenditures'!D14="CCAC", '3. Expenditures'!B14, 0)</f>
        <v>Activity 1.3.3 Prepare an accessible visual infographic summarizing key recommendations for public dissemination.</v>
      </c>
      <c r="N20" s="158" t="str">
        <f>IF('3. Expenditures'!D14="CCAC", '3. Expenditures'!C14, 0)</f>
        <v>Contractual Services</v>
      </c>
      <c r="O20" s="278">
        <f>IF('3. Expenditures'!D14="CCAC", '3. Expenditures'!E14, 0)</f>
        <v>2000</v>
      </c>
      <c r="P20" s="308">
        <f t="shared" si="6"/>
        <v>0</v>
      </c>
      <c r="Q20" s="316">
        <f>IF('3. Expenditures'!D14="CCAC", '3. Expenditures'!L14, 0)</f>
        <v>0</v>
      </c>
      <c r="R20" s="310">
        <f>IF('3. Expenditures'!D14="CCAC", '3. Expenditures'!N14, 0)</f>
        <v>0</v>
      </c>
      <c r="S20" s="310">
        <f>IF('3. Expenditures'!D14="CCAC", '3. Expenditures'!P14, 0)</f>
        <v>0</v>
      </c>
      <c r="T20" s="310">
        <f>IF('3. Expenditures'!D14="CCAC", '3. Expenditures'!R14, 0)</f>
        <v>0</v>
      </c>
      <c r="U20" s="310">
        <f>IF('3. Expenditures'!D14="CCAC", '3. Expenditures'!T14, 0)</f>
        <v>0</v>
      </c>
      <c r="V20" s="203"/>
      <c r="W20" s="319">
        <f>IF('3. Expenditures'!D14="Co-funding", '3. Expenditures'!L14+'3. Expenditures'!N14+'3. Expenditures'!P14+'3. Expenditures'!R14+'3. Expenditures'!T14, 0)</f>
        <v>0</v>
      </c>
      <c r="X20" s="203"/>
      <c r="Y20" s="203"/>
      <c r="Z20" s="203"/>
      <c r="AA20" s="203"/>
      <c r="AB20" s="203"/>
    </row>
    <row r="21" spans="2:28" s="70" customFormat="1" ht="67.5" x14ac:dyDescent="0.25">
      <c r="B21" s="188" t="str">
        <f>IF('INT-Pivots'!G16="","",'INT-Pivots'!G16)</f>
        <v>Activity 1.3.2 Host a gender-balanced expert panel to validate recommendations, prioritizing options that create employment for women.</v>
      </c>
      <c r="C21" s="189">
        <f>IF('INT-Pivots'!K16="","",IF('INT-Pivots'!K16="(blank)","Project end",VALUE('INT-Pivots'!K16)))</f>
        <v>46174</v>
      </c>
      <c r="D21" s="190" t="str">
        <f>IF(ISBLANK('2. Narrative'!R16),"",'2. Narrative'!R16)</f>
        <v>On track</v>
      </c>
      <c r="E21" s="190" t="str">
        <f>IF(ISBLANK('2. Narrative'!X16),"",'2. Narrative'!X16)</f>
        <v/>
      </c>
      <c r="F21" s="190" t="str">
        <f>IF(ISBLANK('2. Narrative'!AD16),"",'2. Narrative'!AD16)</f>
        <v/>
      </c>
      <c r="G21" s="190" t="str">
        <f>IF(ISBLANK('2. Narrative'!AJ16),"",'2. Narrative'!AJ16)</f>
        <v/>
      </c>
      <c r="H21" s="190" t="str">
        <f>IF(ISBLANK('2. Narrative'!AP16),"",'2. Narrative'!AP16)</f>
        <v/>
      </c>
      <c r="I21" s="191" t="str">
        <f t="shared" si="4"/>
        <v>no</v>
      </c>
      <c r="J21" s="191" t="str">
        <f t="shared" si="0"/>
        <v>no</v>
      </c>
      <c r="K21" s="191" t="str">
        <f t="shared" si="5"/>
        <v>no</v>
      </c>
      <c r="L21" s="192"/>
      <c r="M21" s="158" t="str">
        <f>IF('3. Expenditures'!D15="CCAC", '3. Expenditures'!B15, 0)</f>
        <v>Activity 1.4.1 Conduct an in-depth evaluation of essential infrastructure for organic waste management (e.g., composting plants, biodigesters)</v>
      </c>
      <c r="N21" s="158" t="str">
        <f>IF('3. Expenditures'!D15="CCAC", '3. Expenditures'!C15, 0)</f>
        <v>Staff and Other Personnel Costs</v>
      </c>
      <c r="O21" s="278">
        <f>IF('3. Expenditures'!D15="CCAC", '3. Expenditures'!E15, 0)</f>
        <v>10000</v>
      </c>
      <c r="P21" s="308">
        <f t="shared" si="6"/>
        <v>0</v>
      </c>
      <c r="Q21" s="316">
        <f>IF('3. Expenditures'!D15="CCAC", '3. Expenditures'!L15, 0)</f>
        <v>0</v>
      </c>
      <c r="R21" s="310">
        <f>IF('3. Expenditures'!D15="CCAC", '3. Expenditures'!N15, 0)</f>
        <v>0</v>
      </c>
      <c r="S21" s="310">
        <f>IF('3. Expenditures'!D15="CCAC", '3. Expenditures'!P15, 0)</f>
        <v>0</v>
      </c>
      <c r="T21" s="310">
        <f>IF('3. Expenditures'!D15="CCAC", '3. Expenditures'!R15, 0)</f>
        <v>0</v>
      </c>
      <c r="U21" s="310">
        <f>IF('3. Expenditures'!D15="CCAC", '3. Expenditures'!T15, 0)</f>
        <v>0</v>
      </c>
      <c r="V21" s="203"/>
      <c r="W21" s="320">
        <f>IF('3. Expenditures'!D15="Co-funding", '3. Expenditures'!L15+'3. Expenditures'!N15+'3. Expenditures'!P15+'3. Expenditures'!R15+'3. Expenditures'!T15, 0)</f>
        <v>0</v>
      </c>
      <c r="X21" s="203"/>
      <c r="Y21" s="203"/>
      <c r="Z21" s="203"/>
      <c r="AA21" s="203"/>
      <c r="AB21" s="203"/>
    </row>
    <row r="22" spans="2:28" s="70" customFormat="1" ht="121.5" x14ac:dyDescent="0.25">
      <c r="B22" s="188" t="str">
        <f>IF('INT-Pivots'!G17="","",'INT-Pivots'!G17)</f>
        <v>Activity 1.3.3 Prepare an accessible visual infographic summarizing key recommendations for public dissemination.</v>
      </c>
      <c r="C22" s="189">
        <f>IF('INT-Pivots'!K17="","",IF('INT-Pivots'!K17="(blank)","Project end",VALUE('INT-Pivots'!K17)))</f>
        <v>46266</v>
      </c>
      <c r="D22" s="190" t="str">
        <f>IF(ISBLANK('2. Narrative'!R17),"",'2. Narrative'!R17)</f>
        <v>On track</v>
      </c>
      <c r="E22" s="190" t="str">
        <f>IF(ISBLANK('2. Narrative'!X17),"",'2. Narrative'!X17)</f>
        <v/>
      </c>
      <c r="F22" s="190" t="str">
        <f>IF(ISBLANK('2. Narrative'!AD17),"",'2. Narrative'!AD17)</f>
        <v/>
      </c>
      <c r="G22" s="190" t="str">
        <f>IF(ISBLANK('2. Narrative'!AJ17),"",'2. Narrative'!AJ17)</f>
        <v/>
      </c>
      <c r="H22" s="190" t="str">
        <f>IF(ISBLANK('2. Narrative'!AP17),"",'2. Narrative'!AP17)</f>
        <v/>
      </c>
      <c r="I22" s="191" t="str">
        <f t="shared" si="4"/>
        <v>no</v>
      </c>
      <c r="J22" s="191" t="str">
        <f t="shared" si="0"/>
        <v>no</v>
      </c>
      <c r="K22" s="191" t="str">
        <f t="shared" si="5"/>
        <v>no</v>
      </c>
      <c r="L22" s="192"/>
      <c r="M22" s="158" t="str">
        <f>IF('3. Expenditures'!D16="CCAC", '3. Expenditures'!B16, 0)</f>
        <v>Activity 1.4.2 Compile findings into a comprehensive report highlighting investment opportunities, environmental and economic benefits, and potential social impacts. Share the report through workshops and online platforms targeting public and private stakeholders.</v>
      </c>
      <c r="N22" s="158" t="str">
        <f>IF('3. Expenditures'!D16="CCAC", '3. Expenditures'!C16, 0)</f>
        <v>Staff and Other Personnel Costs</v>
      </c>
      <c r="O22" s="278">
        <f>IF('3. Expenditures'!D16="CCAC", '3. Expenditures'!E16, 0)</f>
        <v>5000</v>
      </c>
      <c r="P22" s="308">
        <f t="shared" si="6"/>
        <v>0</v>
      </c>
      <c r="Q22" s="317">
        <f>IF('3. Expenditures'!D16="CCAC", '3. Expenditures'!L16, 0)</f>
        <v>0</v>
      </c>
      <c r="R22" s="310">
        <f>IF('3. Expenditures'!D16="CCAC", '3. Expenditures'!N16, 0)</f>
        <v>0</v>
      </c>
      <c r="S22" s="310">
        <f>IF('3. Expenditures'!D16="CCAC", '3. Expenditures'!P16, 0)</f>
        <v>0</v>
      </c>
      <c r="T22" s="310">
        <f>IF('3. Expenditures'!D16="CCAC", '3. Expenditures'!R16, 0)</f>
        <v>0</v>
      </c>
      <c r="U22" s="310">
        <f>IF('3. Expenditures'!D16="CCAC", '3. Expenditures'!T16, 0)</f>
        <v>0</v>
      </c>
      <c r="V22" s="203"/>
      <c r="W22" s="319">
        <f>IF('3. Expenditures'!D16="Co-funding", '3. Expenditures'!L16+'3. Expenditures'!N16+'3. Expenditures'!P16+'3. Expenditures'!R16+'3. Expenditures'!T16, 0)</f>
        <v>0</v>
      </c>
      <c r="X22" s="203"/>
      <c r="Y22" s="203"/>
      <c r="Z22" s="203"/>
      <c r="AA22" s="203"/>
      <c r="AB22" s="203"/>
    </row>
    <row r="23" spans="2:28" s="70" customFormat="1" ht="67.5" x14ac:dyDescent="0.25">
      <c r="B23" s="188" t="str">
        <f>IF('INT-Pivots'!G18="","",'INT-Pivots'!G18)</f>
        <v>Output 1.4 Report indentifying necessary infraestructure and investment to support organic waste management</v>
      </c>
      <c r="C23" s="189">
        <f>IF('INT-Pivots'!K18="","",IF('INT-Pivots'!K18="(blank)","Project end",VALUE('INT-Pivots'!K18)))</f>
        <v>46357</v>
      </c>
      <c r="D23" s="190" t="str">
        <f>IF(ISBLANK('2. Narrative'!R18),"",'2. Narrative'!R18)</f>
        <v>Not started</v>
      </c>
      <c r="E23" s="190" t="str">
        <f>IF(ISBLANK('2. Narrative'!X18),"",'2. Narrative'!X18)</f>
        <v/>
      </c>
      <c r="F23" s="190" t="str">
        <f>IF(ISBLANK('2. Narrative'!AD18),"",'2. Narrative'!AD18)</f>
        <v/>
      </c>
      <c r="G23" s="190" t="str">
        <f>IF(ISBLANK('2. Narrative'!AJ18),"",'2. Narrative'!AJ18)</f>
        <v/>
      </c>
      <c r="H23" s="190" t="str">
        <f>IF(ISBLANK('2. Narrative'!AP18),"",'2. Narrative'!AP18)</f>
        <v/>
      </c>
      <c r="I23" s="191" t="str">
        <f t="shared" si="4"/>
        <v>no</v>
      </c>
      <c r="J23" s="191" t="str">
        <f t="shared" si="0"/>
        <v>no</v>
      </c>
      <c r="K23" s="191" t="str">
        <f t="shared" si="5"/>
        <v>no</v>
      </c>
      <c r="L23" s="192"/>
      <c r="M23" s="158" t="str">
        <f>IF('3. Expenditures'!D17="CCAC", '3. Expenditures'!B17, 0)</f>
        <v>Activity 2.1.1Identify and evaluate projects with business potential, ensuring inclusion of women-led initiatives and alignment with national goals.</v>
      </c>
      <c r="N23" s="158" t="str">
        <f>IF('3. Expenditures'!D17="CCAC", '3. Expenditures'!C17, 0)</f>
        <v>Contractual Services</v>
      </c>
      <c r="O23" s="278">
        <f>IF('3. Expenditures'!D17="CCAC", '3. Expenditures'!E17, 0)</f>
        <v>20000</v>
      </c>
      <c r="P23" s="308">
        <f t="shared" si="6"/>
        <v>0</v>
      </c>
      <c r="Q23" s="316">
        <f>IF('3. Expenditures'!D17="CCAC", '3. Expenditures'!L17, 0)</f>
        <v>0</v>
      </c>
      <c r="R23" s="310">
        <f>IF('3. Expenditures'!D17="CCAC", '3. Expenditures'!N17, 0)</f>
        <v>0</v>
      </c>
      <c r="S23" s="310">
        <f>IF('3. Expenditures'!D17="CCAC", '3. Expenditures'!P17, 0)</f>
        <v>0</v>
      </c>
      <c r="T23" s="310">
        <f>IF('3. Expenditures'!D17="CCAC", '3. Expenditures'!R17, 0)</f>
        <v>0</v>
      </c>
      <c r="U23" s="310">
        <f>IF('3. Expenditures'!D17="CCAC", '3. Expenditures'!T17, 0)</f>
        <v>0</v>
      </c>
      <c r="V23" s="203"/>
      <c r="W23" s="320">
        <f>IF('3. Expenditures'!D17="Co-funding", '3. Expenditures'!L17+'3. Expenditures'!N17+'3. Expenditures'!P17+'3. Expenditures'!R17+'3. Expenditures'!T17, 0)</f>
        <v>0</v>
      </c>
      <c r="X23" s="203"/>
      <c r="Y23" s="203"/>
      <c r="Z23" s="203"/>
      <c r="AA23" s="203"/>
      <c r="AB23" s="203"/>
    </row>
    <row r="24" spans="2:28" s="70" customFormat="1" ht="67.5" x14ac:dyDescent="0.25">
      <c r="B24" s="188" t="str">
        <f>IF('INT-Pivots'!G19="","",'INT-Pivots'!G19)</f>
        <v>Activity 1.4.1 Conduct an in-depth evaluation of essential infrastructure for organic waste management (e.g., composting plants, biodigesters)</v>
      </c>
      <c r="C24" s="189">
        <f>IF('INT-Pivots'!K19="","",IF('INT-Pivots'!K19="(blank)","Project end",VALUE('INT-Pivots'!K19)))</f>
        <v>46357</v>
      </c>
      <c r="D24" s="190" t="str">
        <f>IF(ISBLANK('2. Narrative'!R19),"",'2. Narrative'!R19)</f>
        <v>Not started</v>
      </c>
      <c r="E24" s="190" t="str">
        <f>IF(ISBLANK('2. Narrative'!X19),"",'2. Narrative'!X19)</f>
        <v/>
      </c>
      <c r="F24" s="190" t="str">
        <f>IF(ISBLANK('2. Narrative'!AD19),"",'2. Narrative'!AD19)</f>
        <v/>
      </c>
      <c r="G24" s="190" t="str">
        <f>IF(ISBLANK('2. Narrative'!AJ19),"",'2. Narrative'!AJ19)</f>
        <v/>
      </c>
      <c r="H24" s="190" t="str">
        <f>IF(ISBLANK('2. Narrative'!AP19),"",'2. Narrative'!AP19)</f>
        <v/>
      </c>
      <c r="I24" s="191" t="str">
        <f t="shared" si="4"/>
        <v>no</v>
      </c>
      <c r="J24" s="191" t="str">
        <f t="shared" si="0"/>
        <v>no</v>
      </c>
      <c r="K24" s="191" t="str">
        <f t="shared" si="5"/>
        <v>no</v>
      </c>
      <c r="L24" s="192"/>
      <c r="M24" s="158" t="str">
        <f>IF('3. Expenditures'!D18="CCAC", '3. Expenditures'!B18, 0)</f>
        <v>Activity 2.1.2Develop a portfolio of selected projects with detailed descriptions and expected outcomes, highlighting gender-specific benefits.</v>
      </c>
      <c r="N24" s="158" t="str">
        <f>IF('3. Expenditures'!D18="CCAC", '3. Expenditures'!C18, 0)</f>
        <v>Staff and Other Personnel Costs</v>
      </c>
      <c r="O24" s="278">
        <f>IF('3. Expenditures'!D18="CCAC", '3. Expenditures'!E18, 0)</f>
        <v>15000</v>
      </c>
      <c r="P24" s="308">
        <f t="shared" si="6"/>
        <v>0</v>
      </c>
      <c r="Q24" s="316">
        <f>IF('3. Expenditures'!D18="CCAC", '3. Expenditures'!L18, 0)</f>
        <v>0</v>
      </c>
      <c r="R24" s="310">
        <f>IF('3. Expenditures'!D18="CCAC", '3. Expenditures'!N18, 0)</f>
        <v>0</v>
      </c>
      <c r="S24" s="310">
        <f>IF('3. Expenditures'!D18="CCAC", '3. Expenditures'!P18, 0)</f>
        <v>0</v>
      </c>
      <c r="T24" s="310">
        <f>IF('3. Expenditures'!D18="CCAC", '3. Expenditures'!R18, 0)</f>
        <v>0</v>
      </c>
      <c r="U24" s="310">
        <f>IF('3. Expenditures'!D18="CCAC", '3. Expenditures'!T18, 0)</f>
        <v>0</v>
      </c>
      <c r="V24" s="203"/>
      <c r="W24" s="319">
        <f>IF('3. Expenditures'!D18="Co-funding", '3. Expenditures'!L18+'3. Expenditures'!N18+'3. Expenditures'!P18+'3. Expenditures'!R18+'3. Expenditures'!T18, 0)</f>
        <v>0</v>
      </c>
      <c r="X24" s="203"/>
      <c r="Y24" s="203"/>
      <c r="Z24" s="203"/>
      <c r="AA24" s="203"/>
      <c r="AB24" s="203"/>
    </row>
    <row r="25" spans="2:28" s="70" customFormat="1" ht="94.5" x14ac:dyDescent="0.25">
      <c r="B25" s="188" t="str">
        <f>IF('INT-Pivots'!G20="","",'INT-Pivots'!G20)</f>
        <v>Activity 1.4.2 Compile findings into a comprehensive report highlighting investment opportunities, environmental and economic benefits, and potential social impacts. Share the report through workshops and online platforms targeting public and private stakeholders.</v>
      </c>
      <c r="C25" s="189">
        <f>IF('INT-Pivots'!K20="","",IF('INT-Pivots'!K20="(blank)","Project end",VALUE('INT-Pivots'!K20)))</f>
        <v>46357</v>
      </c>
      <c r="D25" s="190" t="str">
        <f>IF(ISBLANK('2. Narrative'!R20),"",'2. Narrative'!R20)</f>
        <v>Not started</v>
      </c>
      <c r="E25" s="190" t="str">
        <f>IF(ISBLANK('2. Narrative'!X20),"",'2. Narrative'!X20)</f>
        <v/>
      </c>
      <c r="F25" s="190" t="str">
        <f>IF(ISBLANK('2. Narrative'!AD20),"",'2. Narrative'!AD20)</f>
        <v/>
      </c>
      <c r="G25" s="190" t="str">
        <f>IF(ISBLANK('2. Narrative'!AJ20),"",'2. Narrative'!AJ20)</f>
        <v/>
      </c>
      <c r="H25" s="190" t="str">
        <f>IF(ISBLANK('2. Narrative'!AP20),"",'2. Narrative'!AP20)</f>
        <v/>
      </c>
      <c r="I25" s="191" t="str">
        <f t="shared" si="4"/>
        <v>no</v>
      </c>
      <c r="J25" s="191" t="str">
        <f t="shared" si="0"/>
        <v>no</v>
      </c>
      <c r="K25" s="191" t="str">
        <f t="shared" si="5"/>
        <v>no</v>
      </c>
      <c r="L25" s="192"/>
      <c r="M25" s="158" t="str">
        <f>IF('3. Expenditures'!D19="CCAC", '3. Expenditures'!B19, 0)</f>
        <v>Activity 2.1.3Engage private sector investors and financial institutions in the evaluation process to co-create viable financing strategies.</v>
      </c>
      <c r="N25" s="158" t="str">
        <f>IF('3. Expenditures'!D19="CCAC", '3. Expenditures'!C19, 0)</f>
        <v>Staff and Other Personnel Costs</v>
      </c>
      <c r="O25" s="278">
        <f>IF('3. Expenditures'!D19="CCAC", '3. Expenditures'!E19, 0)</f>
        <v>15000</v>
      </c>
      <c r="P25" s="308">
        <f t="shared" si="6"/>
        <v>0</v>
      </c>
      <c r="Q25" s="317">
        <f>IF('3. Expenditures'!D19="CCAC", '3. Expenditures'!L19, 0)</f>
        <v>0</v>
      </c>
      <c r="R25" s="310">
        <f>IF('3. Expenditures'!D19="CCAC", '3. Expenditures'!N19, 0)</f>
        <v>0</v>
      </c>
      <c r="S25" s="310">
        <f>IF('3. Expenditures'!D19="CCAC", '3. Expenditures'!P19, 0)</f>
        <v>0</v>
      </c>
      <c r="T25" s="310">
        <f>IF('3. Expenditures'!D19="CCAC", '3. Expenditures'!R19, 0)</f>
        <v>0</v>
      </c>
      <c r="U25" s="310">
        <f>IF('3. Expenditures'!D19="CCAC", '3. Expenditures'!T19, 0)</f>
        <v>0</v>
      </c>
      <c r="V25" s="203"/>
      <c r="W25" s="320">
        <f>IF('3. Expenditures'!D19="Co-funding", '3. Expenditures'!L19+'3. Expenditures'!N19+'3. Expenditures'!P19+'3. Expenditures'!R19+'3. Expenditures'!T19, 0)</f>
        <v>0</v>
      </c>
      <c r="X25" s="203"/>
      <c r="Y25" s="203"/>
      <c r="Z25" s="203"/>
      <c r="AA25" s="203"/>
      <c r="AB25" s="203"/>
    </row>
    <row r="26" spans="2:28" s="70" customFormat="1" ht="81" x14ac:dyDescent="0.25">
      <c r="B26" s="188" t="str">
        <f>IF('INT-Pivots'!G21="","",'INT-Pivots'!G21)</f>
        <v>Outcome 2. The Government of Panama endorses project proposals/ initiatives for organic waste management using MERCA market as a pilot for submission to public and private funding sources by the end of the project.</v>
      </c>
      <c r="C26" s="189" t="str">
        <f>IF('INT-Pivots'!K21="","",IF('INT-Pivots'!K21="(blank)","Project end",VALUE('INT-Pivots'!K21)))</f>
        <v>Project end</v>
      </c>
      <c r="D26" s="190" t="str">
        <f>IF(ISBLANK('2. Narrative'!R21),"",'2. Narrative'!R21)</f>
        <v>On track</v>
      </c>
      <c r="E26" s="190" t="str">
        <f>IF(ISBLANK('2. Narrative'!X21),"",'2. Narrative'!X21)</f>
        <v/>
      </c>
      <c r="F26" s="190" t="str">
        <f>IF(ISBLANK('2. Narrative'!AD21),"",'2. Narrative'!AD21)</f>
        <v/>
      </c>
      <c r="G26" s="190" t="str">
        <f>IF(ISBLANK('2. Narrative'!AJ21),"",'2. Narrative'!AJ21)</f>
        <v/>
      </c>
      <c r="H26" s="190" t="str">
        <f>IF(ISBLANK('2. Narrative'!AP21),"",'2. Narrative'!AP21)</f>
        <v/>
      </c>
      <c r="I26" s="191" t="str">
        <f t="shared" si="4"/>
        <v>no</v>
      </c>
      <c r="J26" s="191" t="str">
        <f t="shared" si="0"/>
        <v>no</v>
      </c>
      <c r="K26" s="191" t="str">
        <f t="shared" si="5"/>
        <v>no</v>
      </c>
      <c r="L26" s="192"/>
      <c r="M26" s="158" t="str">
        <f>IF('3. Expenditures'!D20="CCAC", '3. Expenditures'!B20, 0)</f>
        <v>Activity 2.2.1Host a multi-stakeholder workshop, ensuring representation from women-led organizations, to prioritize three high-impact projects.</v>
      </c>
      <c r="N26" s="158" t="str">
        <f>IF('3. Expenditures'!D20="CCAC", '3. Expenditures'!C20, 0)</f>
        <v>Contractual Services</v>
      </c>
      <c r="O26" s="278">
        <f>IF('3. Expenditures'!D20="CCAC", '3. Expenditures'!E20, 0)</f>
        <v>3000</v>
      </c>
      <c r="P26" s="308">
        <f t="shared" si="6"/>
        <v>0</v>
      </c>
      <c r="Q26" s="316">
        <f>IF('3. Expenditures'!D20="CCAC", '3. Expenditures'!L20, 0)</f>
        <v>0</v>
      </c>
      <c r="R26" s="310">
        <f>IF('3. Expenditures'!D20="CCAC", '3. Expenditures'!N20, 0)</f>
        <v>0</v>
      </c>
      <c r="S26" s="310">
        <f>IF('3. Expenditures'!D20="CCAC", '3. Expenditures'!P20, 0)</f>
        <v>0</v>
      </c>
      <c r="T26" s="310">
        <f>IF('3. Expenditures'!D20="CCAC", '3. Expenditures'!R20, 0)</f>
        <v>0</v>
      </c>
      <c r="U26" s="310">
        <f>IF('3. Expenditures'!D20="CCAC", '3. Expenditures'!T20, 0)</f>
        <v>0</v>
      </c>
      <c r="V26" s="203"/>
      <c r="W26" s="319">
        <f>IF('3. Expenditures'!D20="Co-funding", '3. Expenditures'!L20+'3. Expenditures'!N20+'3. Expenditures'!P20+'3. Expenditures'!R20+'3. Expenditures'!T20, 0)</f>
        <v>0</v>
      </c>
      <c r="X26" s="203"/>
      <c r="Y26" s="203"/>
      <c r="Z26" s="203"/>
      <c r="AA26" s="203"/>
      <c r="AB26" s="203"/>
    </row>
    <row r="27" spans="2:28" s="70" customFormat="1" ht="67.5" x14ac:dyDescent="0.25">
      <c r="B27" s="188" t="str">
        <f>IF('INT-Pivots'!G22="","",'INT-Pivots'!G22)</f>
        <v>Output 2.1 Identification of projects/inititives</v>
      </c>
      <c r="C27" s="189">
        <f>IF('INT-Pivots'!K22="","",IF('INT-Pivots'!K22="(blank)","Project end",VALUE('INT-Pivots'!K22)))</f>
        <v>46174</v>
      </c>
      <c r="D27" s="190" t="str">
        <f>IF(ISBLANK('2. Narrative'!R22),"",'2. Narrative'!R22)</f>
        <v>Delayed</v>
      </c>
      <c r="E27" s="190" t="str">
        <f>IF(ISBLANK('2. Narrative'!X22),"",'2. Narrative'!X22)</f>
        <v/>
      </c>
      <c r="F27" s="190" t="str">
        <f>IF(ISBLANK('2. Narrative'!AD22),"",'2. Narrative'!AD22)</f>
        <v/>
      </c>
      <c r="G27" s="190" t="str">
        <f>IF(ISBLANK('2. Narrative'!AJ22),"",'2. Narrative'!AJ22)</f>
        <v/>
      </c>
      <c r="H27" s="190" t="str">
        <f>IF(ISBLANK('2. Narrative'!AP22),"",'2. Narrative'!AP22)</f>
        <v/>
      </c>
      <c r="I27" s="191" t="str">
        <f t="shared" si="4"/>
        <v>no</v>
      </c>
      <c r="J27" s="191" t="str">
        <f t="shared" si="0"/>
        <v>no</v>
      </c>
      <c r="K27" s="191" t="str">
        <f t="shared" si="5"/>
        <v>no</v>
      </c>
      <c r="L27" s="192"/>
      <c r="M27" s="158" t="str">
        <f>IF('3. Expenditures'!D21="CCAC", '3. Expenditures'!B21, 0)</f>
        <v>Activity 2.2.2Develop detailed financial plans for selected projects, including specific tools tailored to benefit marginalized groups.</v>
      </c>
      <c r="N27" s="158" t="str">
        <f>IF('3. Expenditures'!D21="CCAC", '3. Expenditures'!C21, 0)</f>
        <v>Staff and Other Personnel Costs</v>
      </c>
      <c r="O27" s="278">
        <f>IF('3. Expenditures'!D21="CCAC", '3. Expenditures'!E21, 0)</f>
        <v>15000</v>
      </c>
      <c r="P27" s="308">
        <f t="shared" si="6"/>
        <v>0</v>
      </c>
      <c r="Q27" s="316">
        <f>IF('3. Expenditures'!D21="CCAC", '3. Expenditures'!L21, 0)</f>
        <v>0</v>
      </c>
      <c r="R27" s="310">
        <f>IF('3. Expenditures'!D21="CCAC", '3. Expenditures'!N21, 0)</f>
        <v>0</v>
      </c>
      <c r="S27" s="310">
        <f>IF('3. Expenditures'!D21="CCAC", '3. Expenditures'!P21, 0)</f>
        <v>0</v>
      </c>
      <c r="T27" s="310">
        <f>IF('3. Expenditures'!D21="CCAC", '3. Expenditures'!R21, 0)</f>
        <v>0</v>
      </c>
      <c r="U27" s="310">
        <f>IF('3. Expenditures'!D21="CCAC", '3. Expenditures'!T21, 0)</f>
        <v>0</v>
      </c>
      <c r="V27" s="203"/>
      <c r="W27" s="320">
        <f>IF('3. Expenditures'!D21="Co-funding", '3. Expenditures'!L21+'3. Expenditures'!N21+'3. Expenditures'!P21+'3. Expenditures'!R21+'3. Expenditures'!T21, 0)</f>
        <v>0</v>
      </c>
      <c r="X27" s="203"/>
      <c r="Y27" s="203"/>
      <c r="Z27" s="203"/>
      <c r="AA27" s="203"/>
      <c r="AB27" s="203"/>
    </row>
    <row r="28" spans="2:28" s="70" customFormat="1" ht="54" x14ac:dyDescent="0.25">
      <c r="B28" s="188" t="str">
        <f>IF('INT-Pivots'!G23="","",'INT-Pivots'!G23)</f>
        <v>Activity 2.1.1Identify and evaluate projects with business potential, ensuring inclusion of women-led initiatives and alignment with national goals.</v>
      </c>
      <c r="C28" s="189">
        <f>IF('INT-Pivots'!K23="","",IF('INT-Pivots'!K23="(blank)","Project end",VALUE('INT-Pivots'!K23)))</f>
        <v>46174</v>
      </c>
      <c r="D28" s="190" t="str">
        <f>IF(ISBLANK('2. Narrative'!R23),"",'2. Narrative'!R23)</f>
        <v>Delayed</v>
      </c>
      <c r="E28" s="190" t="str">
        <f>IF(ISBLANK('2. Narrative'!X23),"",'2. Narrative'!X23)</f>
        <v/>
      </c>
      <c r="F28" s="190" t="str">
        <f>IF(ISBLANK('2. Narrative'!AD23),"",'2. Narrative'!AD23)</f>
        <v/>
      </c>
      <c r="G28" s="190" t="str">
        <f>IF(ISBLANK('2. Narrative'!AJ23),"",'2. Narrative'!AJ23)</f>
        <v/>
      </c>
      <c r="H28" s="190" t="str">
        <f>IF(ISBLANK('2. Narrative'!AP23),"",'2. Narrative'!AP23)</f>
        <v/>
      </c>
      <c r="I28" s="191" t="str">
        <f t="shared" si="4"/>
        <v>no</v>
      </c>
      <c r="J28" s="191" t="str">
        <f t="shared" si="0"/>
        <v>no</v>
      </c>
      <c r="K28" s="191" t="str">
        <f t="shared" si="5"/>
        <v>no</v>
      </c>
      <c r="L28" s="192"/>
      <c r="M28" s="158" t="str">
        <f>IF('3. Expenditures'!D22="CCAC", '3. Expenditures'!B22, 0)</f>
        <v>Activity 2.2.3Release a press statement highlighting the selected projects to attract further investment and support.</v>
      </c>
      <c r="N28" s="158" t="str">
        <f>IF('3. Expenditures'!D22="CCAC", '3. Expenditures'!C22, 0)</f>
        <v>Equipment Vehicles and Furniture</v>
      </c>
      <c r="O28" s="278">
        <f>IF('3. Expenditures'!D22="CCAC", '3. Expenditures'!E22, 0)</f>
        <v>3000</v>
      </c>
      <c r="P28" s="308">
        <f t="shared" si="6"/>
        <v>0</v>
      </c>
      <c r="Q28" s="317">
        <f>IF('3. Expenditures'!D22="CCAC", '3. Expenditures'!L22, 0)</f>
        <v>0</v>
      </c>
      <c r="R28" s="310">
        <f>IF('3. Expenditures'!D22="CCAC", '3. Expenditures'!N22, 0)</f>
        <v>0</v>
      </c>
      <c r="S28" s="310">
        <f>IF('3. Expenditures'!D22="CCAC", '3. Expenditures'!P22, 0)</f>
        <v>0</v>
      </c>
      <c r="T28" s="310">
        <f>IF('3. Expenditures'!D22="CCAC", '3. Expenditures'!R22, 0)</f>
        <v>0</v>
      </c>
      <c r="U28" s="310">
        <f>IF('3. Expenditures'!D22="CCAC", '3. Expenditures'!T22, 0)</f>
        <v>0</v>
      </c>
      <c r="V28" s="203"/>
      <c r="W28" s="319">
        <f>IF('3. Expenditures'!D22="Co-funding", '3. Expenditures'!L22+'3. Expenditures'!N22+'3. Expenditures'!P22+'3. Expenditures'!R22+'3. Expenditures'!T22, 0)</f>
        <v>0</v>
      </c>
      <c r="X28" s="203"/>
      <c r="Y28" s="203"/>
      <c r="Z28" s="203"/>
      <c r="AA28" s="203"/>
      <c r="AB28" s="203"/>
    </row>
    <row r="29" spans="2:28" s="70" customFormat="1" ht="54" x14ac:dyDescent="0.25">
      <c r="B29" s="188" t="str">
        <f>IF('INT-Pivots'!G24="","",'INT-Pivots'!G24)</f>
        <v>Activity 2.1.2Develop a portfolio of selected projects with detailed descriptions and expected outcomes, highlighting gender-specific benefits.</v>
      </c>
      <c r="C29" s="189">
        <f>IF('INT-Pivots'!K24="","",IF('INT-Pivots'!K24="(blank)","Project end",VALUE('INT-Pivots'!K24)))</f>
        <v>46174</v>
      </c>
      <c r="D29" s="190" t="str">
        <f>IF(ISBLANK('2. Narrative'!R24),"",'2. Narrative'!R24)</f>
        <v>Delayed</v>
      </c>
      <c r="E29" s="190" t="str">
        <f>IF(ISBLANK('2. Narrative'!X24),"",'2. Narrative'!X24)</f>
        <v/>
      </c>
      <c r="F29" s="190" t="str">
        <f>IF(ISBLANK('2. Narrative'!AD24),"",'2. Narrative'!AD24)</f>
        <v/>
      </c>
      <c r="G29" s="190" t="str">
        <f>IF(ISBLANK('2. Narrative'!AJ24),"",'2. Narrative'!AJ24)</f>
        <v/>
      </c>
      <c r="H29" s="190" t="str">
        <f>IF(ISBLANK('2. Narrative'!AP24),"",'2. Narrative'!AP24)</f>
        <v/>
      </c>
      <c r="I29" s="191" t="str">
        <f t="shared" si="4"/>
        <v>no</v>
      </c>
      <c r="J29" s="191" t="str">
        <f t="shared" si="0"/>
        <v>no</v>
      </c>
      <c r="K29" s="191" t="str">
        <f t="shared" si="5"/>
        <v>no</v>
      </c>
      <c r="L29" s="192"/>
      <c r="M29" s="158" t="str">
        <f>IF('3. Expenditures'!D23="CCAC", '3. Expenditures'!B23, 0)</f>
        <v>Activity 2.2.3Release a press statement highlighting the selected projects to attract further investment and support.</v>
      </c>
      <c r="N29" s="158" t="str">
        <f>IF('3. Expenditures'!D23="CCAC", '3. Expenditures'!C23, 0)</f>
        <v>Staff and Other Personnel Costs</v>
      </c>
      <c r="O29" s="278">
        <f>IF('3. Expenditures'!D23="CCAC", '3. Expenditures'!E23, 0)</f>
        <v>15000</v>
      </c>
      <c r="P29" s="308">
        <f t="shared" si="6"/>
        <v>0</v>
      </c>
      <c r="Q29" s="316">
        <f>IF('3. Expenditures'!D23="CCAC", '3. Expenditures'!L23, 0)</f>
        <v>0</v>
      </c>
      <c r="R29" s="310">
        <f>IF('3. Expenditures'!D23="CCAC", '3. Expenditures'!N23, 0)</f>
        <v>0</v>
      </c>
      <c r="S29" s="310">
        <f>IF('3. Expenditures'!D23="CCAC", '3. Expenditures'!P23, 0)</f>
        <v>0</v>
      </c>
      <c r="T29" s="310">
        <f>IF('3. Expenditures'!D23="CCAC", '3. Expenditures'!R23, 0)</f>
        <v>0</v>
      </c>
      <c r="U29" s="310">
        <f>IF('3. Expenditures'!D23="CCAC", '3. Expenditures'!T23, 0)</f>
        <v>0</v>
      </c>
      <c r="V29" s="203"/>
      <c r="W29" s="320">
        <f>IF('3. Expenditures'!D23="Co-funding", '3. Expenditures'!L23+'3. Expenditures'!N23+'3. Expenditures'!P23+'3. Expenditures'!R23+'3. Expenditures'!T23, 0)</f>
        <v>0</v>
      </c>
      <c r="X29" s="203"/>
      <c r="Y29" s="203"/>
      <c r="Z29" s="203"/>
      <c r="AA29" s="203"/>
      <c r="AB29" s="203"/>
    </row>
    <row r="30" spans="2:28" s="70" customFormat="1" ht="81" x14ac:dyDescent="0.25">
      <c r="B30" s="188" t="str">
        <f>IF('INT-Pivots'!G25="","",'INT-Pivots'!G25)</f>
        <v>Activity 2.1.3Engage private sector investors and financial institutions in the evaluation process to co-create viable financing strategies.</v>
      </c>
      <c r="C30" s="189">
        <f>IF('INT-Pivots'!K25="","",IF('INT-Pivots'!K25="(blank)","Project end",VALUE('INT-Pivots'!K25)))</f>
        <v>46174</v>
      </c>
      <c r="D30" s="190" t="str">
        <f>IF(ISBLANK('2. Narrative'!R25),"",'2. Narrative'!R25)</f>
        <v>Delayed</v>
      </c>
      <c r="E30" s="190" t="str">
        <f>IF(ISBLANK('2. Narrative'!X25),"",'2. Narrative'!X25)</f>
        <v/>
      </c>
      <c r="F30" s="190" t="str">
        <f>IF(ISBLANK('2. Narrative'!AD25),"",'2. Narrative'!AD25)</f>
        <v/>
      </c>
      <c r="G30" s="190" t="str">
        <f>IF(ISBLANK('2. Narrative'!AJ25),"",'2. Narrative'!AJ25)</f>
        <v/>
      </c>
      <c r="H30" s="190" t="str">
        <f>IF(ISBLANK('2. Narrative'!AP25),"",'2. Narrative'!AP25)</f>
        <v/>
      </c>
      <c r="I30" s="191" t="str">
        <f t="shared" si="4"/>
        <v>no</v>
      </c>
      <c r="J30" s="191" t="str">
        <f t="shared" si="0"/>
        <v>no</v>
      </c>
      <c r="K30" s="191" t="str">
        <f t="shared" si="5"/>
        <v>no</v>
      </c>
      <c r="L30" s="192"/>
      <c r="M30" s="158" t="str">
        <f>IF('3. Expenditures'!D24="CCAC", '3. Expenditures'!B24, 0)</f>
        <v>Activity 3.1.1Review existing policies and regulations related to organic waste and SLCPs, engaging policymakers, academics, and gender specialists.</v>
      </c>
      <c r="N30" s="158" t="str">
        <f>IF('3. Expenditures'!D24="CCAC", '3. Expenditures'!C24, 0)</f>
        <v>Staff and Other Personnel Costs</v>
      </c>
      <c r="O30" s="278">
        <f>IF('3. Expenditures'!D24="CCAC", '3. Expenditures'!E24, 0)</f>
        <v>15000</v>
      </c>
      <c r="P30" s="308">
        <f t="shared" si="6"/>
        <v>0</v>
      </c>
      <c r="Q30" s="316">
        <f>IF('3. Expenditures'!D24="CCAC", '3. Expenditures'!L24, 0)</f>
        <v>0</v>
      </c>
      <c r="R30" s="310">
        <f>IF('3. Expenditures'!D24="CCAC", '3. Expenditures'!N24, 0)</f>
        <v>0</v>
      </c>
      <c r="S30" s="310">
        <f>IF('3. Expenditures'!D24="CCAC", '3. Expenditures'!P24, 0)</f>
        <v>0</v>
      </c>
      <c r="T30" s="310">
        <f>IF('3. Expenditures'!D24="CCAC", '3. Expenditures'!R24, 0)</f>
        <v>0</v>
      </c>
      <c r="U30" s="310">
        <f>IF('3. Expenditures'!D24="CCAC", '3. Expenditures'!T24, 0)</f>
        <v>0</v>
      </c>
      <c r="V30" s="203"/>
      <c r="W30" s="319">
        <f>IF('3. Expenditures'!D24="Co-funding", '3. Expenditures'!L24+'3. Expenditures'!N24+'3. Expenditures'!P24+'3. Expenditures'!R24+'3. Expenditures'!T24, 0)</f>
        <v>0</v>
      </c>
      <c r="X30" s="203"/>
      <c r="Y30" s="203"/>
      <c r="Z30" s="203"/>
      <c r="AA30" s="203"/>
      <c r="AB30" s="203"/>
    </row>
    <row r="31" spans="2:28" s="70" customFormat="1" ht="81" x14ac:dyDescent="0.25">
      <c r="B31" s="188" t="str">
        <f>IF('INT-Pivots'!G26="","",'INT-Pivots'!G26)</f>
        <v>Output 2.2 Stakeholder Engagement and Strategic Financial Planning for Selected Projects</v>
      </c>
      <c r="C31" s="189">
        <f>IF('INT-Pivots'!K26="","",IF('INT-Pivots'!K26="(blank)","Project end",VALUE('INT-Pivots'!K26)))</f>
        <v>46266</v>
      </c>
      <c r="D31" s="190" t="str">
        <f>IF(ISBLANK('2. Narrative'!R26),"",'2. Narrative'!R26)</f>
        <v>On track</v>
      </c>
      <c r="E31" s="190" t="str">
        <f>IF(ISBLANK('2. Narrative'!X26),"",'2. Narrative'!X26)</f>
        <v/>
      </c>
      <c r="F31" s="190" t="str">
        <f>IF(ISBLANK('2. Narrative'!AD26),"",'2. Narrative'!AD26)</f>
        <v/>
      </c>
      <c r="G31" s="190" t="str">
        <f>IF(ISBLANK('2. Narrative'!AJ26),"",'2. Narrative'!AJ26)</f>
        <v/>
      </c>
      <c r="H31" s="190" t="str">
        <f>IF(ISBLANK('2. Narrative'!AP26),"",'2. Narrative'!AP26)</f>
        <v/>
      </c>
      <c r="I31" s="191" t="str">
        <f t="shared" si="4"/>
        <v>no</v>
      </c>
      <c r="J31" s="191" t="str">
        <f t="shared" si="0"/>
        <v>no</v>
      </c>
      <c r="K31" s="191" t="str">
        <f t="shared" si="5"/>
        <v>no</v>
      </c>
      <c r="L31" s="192"/>
      <c r="M31" s="158" t="str">
        <f>IF('3. Expenditures'!D25="CCAC", '3. Expenditures'!B25, 0)</f>
        <v>Activity 3.1.2Identify policy gaps and prioritize actions for short, medium, and long-term implementation, ensuring gender-disaggregated data is part of the analysis.</v>
      </c>
      <c r="N31" s="158" t="str">
        <f>IF('3. Expenditures'!D25="CCAC", '3. Expenditures'!C25, 0)</f>
        <v>Staff and Other Personnel Costs</v>
      </c>
      <c r="O31" s="278">
        <f>IF('3. Expenditures'!D25="CCAC", '3. Expenditures'!E25, 0)</f>
        <v>15000</v>
      </c>
      <c r="P31" s="308">
        <f t="shared" si="6"/>
        <v>0</v>
      </c>
      <c r="Q31" s="317">
        <f>IF('3. Expenditures'!D25="CCAC", '3. Expenditures'!L25, 0)</f>
        <v>0</v>
      </c>
      <c r="R31" s="310">
        <f>IF('3. Expenditures'!D25="CCAC", '3. Expenditures'!N25, 0)</f>
        <v>0</v>
      </c>
      <c r="S31" s="310">
        <f>IF('3. Expenditures'!D25="CCAC", '3. Expenditures'!P25, 0)</f>
        <v>0</v>
      </c>
      <c r="T31" s="310">
        <f>IF('3. Expenditures'!D25="CCAC", '3. Expenditures'!R25, 0)</f>
        <v>0</v>
      </c>
      <c r="U31" s="310">
        <f>IF('3. Expenditures'!D25="CCAC", '3. Expenditures'!T25, 0)</f>
        <v>0</v>
      </c>
      <c r="V31" s="203"/>
      <c r="W31" s="320">
        <f>IF('3. Expenditures'!D25="Co-funding", '3. Expenditures'!L25+'3. Expenditures'!N25+'3. Expenditures'!P25+'3. Expenditures'!R25+'3. Expenditures'!T25, 0)</f>
        <v>0</v>
      </c>
      <c r="X31" s="203"/>
      <c r="Y31" s="203"/>
      <c r="Z31" s="203"/>
      <c r="AA31" s="203"/>
      <c r="AB31" s="203"/>
    </row>
    <row r="32" spans="2:28" s="57" customFormat="1" ht="54" x14ac:dyDescent="0.25">
      <c r="B32" s="188" t="str">
        <f>IF('INT-Pivots'!G27="","",'INT-Pivots'!G27)</f>
        <v>Activity 2.2.1Host a multi-stakeholder workshop, ensuring representation from women-led organizations, to prioritize three high-impact projects.</v>
      </c>
      <c r="C32" s="189">
        <f>IF('INT-Pivots'!K27="","",IF('INT-Pivots'!K27="(blank)","Project end",VALUE('INT-Pivots'!K27)))</f>
        <v>46174</v>
      </c>
      <c r="D32" s="190" t="str">
        <f>IF(ISBLANK('2. Narrative'!R27),"",'2. Narrative'!R27)</f>
        <v>On track</v>
      </c>
      <c r="E32" s="190" t="str">
        <f>IF(ISBLANK('2. Narrative'!X27),"",'2. Narrative'!X27)</f>
        <v/>
      </c>
      <c r="F32" s="190" t="str">
        <f>IF(ISBLANK('2. Narrative'!AD27),"",'2. Narrative'!AD27)</f>
        <v/>
      </c>
      <c r="G32" s="190" t="str">
        <f>IF(ISBLANK('2. Narrative'!AJ27),"",'2. Narrative'!AJ27)</f>
        <v/>
      </c>
      <c r="H32" s="190" t="str">
        <f>IF(ISBLANK('2. Narrative'!AP27),"",'2. Narrative'!AP27)</f>
        <v/>
      </c>
      <c r="I32" s="191" t="str">
        <f t="shared" si="4"/>
        <v>no</v>
      </c>
      <c r="J32" s="191" t="str">
        <f t="shared" si="0"/>
        <v>no</v>
      </c>
      <c r="K32" s="191" t="str">
        <f t="shared" si="5"/>
        <v>no</v>
      </c>
      <c r="M32" s="158" t="str">
        <f>IF('3. Expenditures'!D26="CCAC", '3. Expenditures'!B26, 0)</f>
        <v>Activity 3.1.3Develop a policy evaluation report and share findings through a case study targeted at stakeholders.</v>
      </c>
      <c r="N32" s="158" t="str">
        <f>IF('3. Expenditures'!D26="CCAC", '3. Expenditures'!C26, 0)</f>
        <v>Contractual Services</v>
      </c>
      <c r="O32" s="278">
        <f>IF('3. Expenditures'!D26="CCAC", '3. Expenditures'!E26, 0)</f>
        <v>3000</v>
      </c>
      <c r="P32" s="308">
        <f t="shared" si="6"/>
        <v>0</v>
      </c>
      <c r="Q32" s="316">
        <f>IF('3. Expenditures'!D26="CCAC", '3. Expenditures'!L26, 0)</f>
        <v>0</v>
      </c>
      <c r="R32" s="310">
        <f>IF('3. Expenditures'!D26="CCAC", '3. Expenditures'!N26, 0)</f>
        <v>0</v>
      </c>
      <c r="S32" s="310">
        <f>IF('3. Expenditures'!D26="CCAC", '3. Expenditures'!P26, 0)</f>
        <v>0</v>
      </c>
      <c r="T32" s="310">
        <f>IF('3. Expenditures'!D26="CCAC", '3. Expenditures'!R26, 0)</f>
        <v>0</v>
      </c>
      <c r="U32" s="310">
        <f>IF('3. Expenditures'!D26="CCAC", '3. Expenditures'!T26, 0)</f>
        <v>0</v>
      </c>
      <c r="V32" s="286"/>
      <c r="W32" s="319">
        <f>IF('3. Expenditures'!D26="Co-funding", '3. Expenditures'!L26+'3. Expenditures'!N26+'3. Expenditures'!P26+'3. Expenditures'!R26+'3. Expenditures'!T26, 0)</f>
        <v>0</v>
      </c>
      <c r="X32" s="286"/>
      <c r="Y32" s="286"/>
      <c r="Z32" s="286"/>
      <c r="AA32" s="286"/>
      <c r="AB32" s="286"/>
    </row>
    <row r="33" spans="2:28" s="57" customFormat="1" ht="94.5" x14ac:dyDescent="0.25">
      <c r="B33" s="188" t="str">
        <f>IF('INT-Pivots'!G28="","",'INT-Pivots'!G28)</f>
        <v>Activity 2.2.2Develop detailed financial plans for selected projects, including specific tools tailored to benefit marginalized groups.</v>
      </c>
      <c r="C33" s="189">
        <f>IF('INT-Pivots'!K28="","",IF('INT-Pivots'!K28="(blank)","Project end",VALUE('INT-Pivots'!K28)))</f>
        <v>46266</v>
      </c>
      <c r="D33" s="190" t="str">
        <f>IF(ISBLANK('2. Narrative'!R28),"",'2. Narrative'!R28)</f>
        <v>Not started</v>
      </c>
      <c r="E33" s="190" t="str">
        <f>IF(ISBLANK('2. Narrative'!X28),"",'2. Narrative'!X28)</f>
        <v/>
      </c>
      <c r="F33" s="190" t="str">
        <f>IF(ISBLANK('2. Narrative'!AD28),"",'2. Narrative'!AD28)</f>
        <v/>
      </c>
      <c r="G33" s="190" t="str">
        <f>IF(ISBLANK('2. Narrative'!AJ28),"",'2. Narrative'!AJ28)</f>
        <v/>
      </c>
      <c r="H33" s="190" t="str">
        <f>IF(ISBLANK('2. Narrative'!AP28),"",'2. Narrative'!AP28)</f>
        <v/>
      </c>
      <c r="I33" s="191" t="str">
        <f t="shared" si="4"/>
        <v>no</v>
      </c>
      <c r="J33" s="191" t="str">
        <f t="shared" si="0"/>
        <v>no</v>
      </c>
      <c r="K33" s="191" t="str">
        <f t="shared" si="5"/>
        <v>no</v>
      </c>
      <c r="M33" s="158" t="str">
        <f>IF('3. Expenditures'!D27="CCAC", '3. Expenditures'!B27, 0)</f>
        <v>Activity 3.2.1Host a workshop with financial institutions, government agencies, and private entities to co-design financial instruments tailored to organic waste projects, ensuring gender inclusion in discussions.</v>
      </c>
      <c r="N33" s="158" t="str">
        <f>IF('3. Expenditures'!D27="CCAC", '3. Expenditures'!C27, 0)</f>
        <v>Contractual Services</v>
      </c>
      <c r="O33" s="278">
        <f>IF('3. Expenditures'!D27="CCAC", '3. Expenditures'!E27, 0)</f>
        <v>3000</v>
      </c>
      <c r="P33" s="308">
        <f t="shared" si="6"/>
        <v>0</v>
      </c>
      <c r="Q33" s="316">
        <f>IF('3. Expenditures'!D27="CCAC", '3. Expenditures'!L27, 0)</f>
        <v>0</v>
      </c>
      <c r="R33" s="310">
        <f>IF('3. Expenditures'!D27="CCAC", '3. Expenditures'!N27, 0)</f>
        <v>0</v>
      </c>
      <c r="S33" s="310">
        <f>IF('3. Expenditures'!D27="CCAC", '3. Expenditures'!P27, 0)</f>
        <v>0</v>
      </c>
      <c r="T33" s="310">
        <f>IF('3. Expenditures'!D27="CCAC", '3. Expenditures'!R27, 0)</f>
        <v>0</v>
      </c>
      <c r="U33" s="310">
        <f>IF('3. Expenditures'!D27="CCAC", '3. Expenditures'!T27, 0)</f>
        <v>0</v>
      </c>
      <c r="V33" s="286"/>
      <c r="W33" s="320">
        <f>IF('3. Expenditures'!D27="Co-funding", '3. Expenditures'!L27+'3. Expenditures'!N27+'3. Expenditures'!P27+'3. Expenditures'!R27+'3. Expenditures'!T27, 0)</f>
        <v>0</v>
      </c>
      <c r="X33" s="286"/>
      <c r="Y33" s="286"/>
      <c r="Z33" s="286"/>
      <c r="AA33" s="286"/>
      <c r="AB33" s="286"/>
    </row>
    <row r="34" spans="2:28" s="57" customFormat="1" ht="67.5" x14ac:dyDescent="0.25">
      <c r="B34" s="188" t="str">
        <f>IF('INT-Pivots'!G29="","",'INT-Pivots'!G29)</f>
        <v>Activity 2.2.3Release a press statement highlighting the selected projects to attract further investment and support.</v>
      </c>
      <c r="C34" s="189">
        <f>IF('INT-Pivots'!K29="","",IF('INT-Pivots'!K29="(blank)","Project end",VALUE('INT-Pivots'!K29)))</f>
        <v>46266</v>
      </c>
      <c r="D34" s="190" t="str">
        <f>IF(ISBLANK('2. Narrative'!R29),"",'2. Narrative'!R29)</f>
        <v>Not started</v>
      </c>
      <c r="E34" s="190" t="str">
        <f>IF(ISBLANK('2. Narrative'!X29),"",'2. Narrative'!X29)</f>
        <v/>
      </c>
      <c r="F34" s="190" t="str">
        <f>IF(ISBLANK('2. Narrative'!AD29),"",'2. Narrative'!AD29)</f>
        <v/>
      </c>
      <c r="G34" s="190" t="str">
        <f>IF(ISBLANK('2. Narrative'!AJ29),"",'2. Narrative'!AJ29)</f>
        <v/>
      </c>
      <c r="H34" s="190" t="str">
        <f>IF(ISBLANK('2. Narrative'!AP29),"",'2. Narrative'!AP29)</f>
        <v/>
      </c>
      <c r="I34" s="191" t="str">
        <f t="shared" si="4"/>
        <v>no</v>
      </c>
      <c r="J34" s="191" t="str">
        <f t="shared" si="0"/>
        <v>no</v>
      </c>
      <c r="K34" s="191" t="str">
        <f t="shared" si="5"/>
        <v>no</v>
      </c>
      <c r="M34" s="158" t="str">
        <f>IF('3. Expenditures'!D28="CCAC", '3. Expenditures'!B28, 0)</f>
        <v>Activity 3.2.2Draft a comprehensive roadmap with actionable steps and estimated budgets, prioritizing funds for women-led initiatives.</v>
      </c>
      <c r="N34" s="158" t="str">
        <f>IF('3. Expenditures'!D28="CCAC", '3. Expenditures'!C28, 0)</f>
        <v>Staff and Other Personnel Costs</v>
      </c>
      <c r="O34" s="278">
        <f>IF('3. Expenditures'!D28="CCAC", '3. Expenditures'!E28, 0)</f>
        <v>20000</v>
      </c>
      <c r="P34" s="308">
        <f t="shared" si="6"/>
        <v>0</v>
      </c>
      <c r="Q34" s="317">
        <f>IF('3. Expenditures'!D28="CCAC", '3. Expenditures'!L28, 0)</f>
        <v>0</v>
      </c>
      <c r="R34" s="310">
        <f>IF('3. Expenditures'!D28="CCAC", '3. Expenditures'!N28, 0)</f>
        <v>0</v>
      </c>
      <c r="S34" s="310">
        <f>IF('3. Expenditures'!D28="CCAC", '3. Expenditures'!P28, 0)</f>
        <v>0</v>
      </c>
      <c r="T34" s="310">
        <f>IF('3. Expenditures'!D28="CCAC", '3. Expenditures'!R28, 0)</f>
        <v>0</v>
      </c>
      <c r="U34" s="310">
        <f>IF('3. Expenditures'!D28="CCAC", '3. Expenditures'!T28, 0)</f>
        <v>0</v>
      </c>
      <c r="V34" s="286"/>
      <c r="W34" s="319">
        <f>IF('3. Expenditures'!D28="Co-funding", '3. Expenditures'!L28+'3. Expenditures'!N28+'3. Expenditures'!P28+'3. Expenditures'!R28+'3. Expenditures'!T28, 0)</f>
        <v>0</v>
      </c>
      <c r="X34" s="286"/>
      <c r="Y34" s="286"/>
      <c r="Z34" s="286"/>
      <c r="AA34" s="286"/>
      <c r="AB34" s="286"/>
    </row>
    <row r="35" spans="2:28" s="125" customFormat="1" ht="54" x14ac:dyDescent="0.25">
      <c r="B35" s="188" t="str">
        <f>IF('INT-Pivots'!G30="","",'INT-Pivots'!G30)</f>
        <v>Outcome 3. A draft roadmap designed based on the findings of the workshop to put financial instruments in place by the financial sector.</v>
      </c>
      <c r="C35" s="189" t="str">
        <f>IF('INT-Pivots'!K30="","",IF('INT-Pivots'!K30="(blank)","Project end",VALUE('INT-Pivots'!K30)))</f>
        <v>Project end</v>
      </c>
      <c r="D35" s="190" t="str">
        <f>IF(ISBLANK('2. Narrative'!R30),"",'2. Narrative'!R30)</f>
        <v>On track</v>
      </c>
      <c r="E35" s="190" t="str">
        <f>IF(ISBLANK('2. Narrative'!X30),"",'2. Narrative'!X30)</f>
        <v/>
      </c>
      <c r="F35" s="190" t="str">
        <f>IF(ISBLANK('2. Narrative'!AD30),"",'2. Narrative'!AD30)</f>
        <v/>
      </c>
      <c r="G35" s="190" t="str">
        <f>IF(ISBLANK('2. Narrative'!AJ30),"",'2. Narrative'!AJ30)</f>
        <v/>
      </c>
      <c r="H35" s="190" t="str">
        <f>IF(ISBLANK('2. Narrative'!AP30),"",'2. Narrative'!AP30)</f>
        <v/>
      </c>
      <c r="I35" s="191" t="str">
        <f t="shared" si="4"/>
        <v>no</v>
      </c>
      <c r="J35" s="191" t="str">
        <f t="shared" si="0"/>
        <v>no</v>
      </c>
      <c r="K35" s="191" t="str">
        <f t="shared" si="5"/>
        <v>no</v>
      </c>
      <c r="M35" s="158" t="str">
        <f>IF('3. Expenditures'!D29="CCAC", '3. Expenditures'!B29, 0)</f>
        <v>Activity 3.2.3Create an interactive digital roadmap for dissemination to public and private stakeholders.</v>
      </c>
      <c r="N35" s="158" t="str">
        <f>IF('3. Expenditures'!D29="CCAC", '3. Expenditures'!C29, 0)</f>
        <v>Contractual Services</v>
      </c>
      <c r="O35" s="278">
        <f>IF('3. Expenditures'!D29="CCAC", '3. Expenditures'!E29, 0)</f>
        <v>5000</v>
      </c>
      <c r="P35" s="308">
        <f t="shared" si="6"/>
        <v>0</v>
      </c>
      <c r="Q35" s="316">
        <f>IF('3. Expenditures'!D29="CCAC", '3. Expenditures'!L29, 0)</f>
        <v>0</v>
      </c>
      <c r="R35" s="310">
        <f>IF('3. Expenditures'!D29="CCAC", '3. Expenditures'!N29, 0)</f>
        <v>0</v>
      </c>
      <c r="S35" s="310">
        <f>IF('3. Expenditures'!D29="CCAC", '3. Expenditures'!P29, 0)</f>
        <v>0</v>
      </c>
      <c r="T35" s="310">
        <f>IF('3. Expenditures'!D29="CCAC", '3. Expenditures'!R29, 0)</f>
        <v>0</v>
      </c>
      <c r="U35" s="310">
        <f>IF('3. Expenditures'!D29="CCAC", '3. Expenditures'!T29, 0)</f>
        <v>0</v>
      </c>
      <c r="V35" s="287"/>
      <c r="W35" s="320">
        <f>IF('3. Expenditures'!D29="Co-funding", '3. Expenditures'!L29+'3. Expenditures'!N29+'3. Expenditures'!P29+'3. Expenditures'!R29+'3. Expenditures'!T29, 0)</f>
        <v>0</v>
      </c>
      <c r="X35" s="287"/>
      <c r="Y35" s="287"/>
      <c r="Z35" s="287"/>
      <c r="AA35" s="287"/>
      <c r="AB35" s="287"/>
    </row>
    <row r="36" spans="2:28" s="57" customFormat="1" ht="94.5" x14ac:dyDescent="0.25">
      <c r="B36" s="188" t="str">
        <f>IF('INT-Pivots'!G31="","",'INT-Pivots'!G31)</f>
        <v>Output 3.1 Analysis of policies to mitigate SLCPs</v>
      </c>
      <c r="C36" s="189">
        <f>IF('INT-Pivots'!K31="","",IF('INT-Pivots'!K31="(blank)","Project end",VALUE('INT-Pivots'!K31)))</f>
        <v>46082</v>
      </c>
      <c r="D36" s="190" t="str">
        <f>IF(ISBLANK('2. Narrative'!R31),"",'2. Narrative'!R31)</f>
        <v>Delayed</v>
      </c>
      <c r="E36" s="190" t="str">
        <f>IF(ISBLANK('2. Narrative'!X31),"",'2. Narrative'!X31)</f>
        <v/>
      </c>
      <c r="F36" s="190" t="str">
        <f>IF(ISBLANK('2. Narrative'!AD31),"",'2. Narrative'!AD31)</f>
        <v/>
      </c>
      <c r="G36" s="190" t="str">
        <f>IF(ISBLANK('2. Narrative'!AJ31),"",'2. Narrative'!AJ31)</f>
        <v/>
      </c>
      <c r="H36" s="190" t="str">
        <f>IF(ISBLANK('2. Narrative'!AP31),"",'2. Narrative'!AP31)</f>
        <v/>
      </c>
      <c r="I36" s="191" t="str">
        <f t="shared" si="4"/>
        <v>no</v>
      </c>
      <c r="J36" s="191" t="str">
        <f t="shared" si="0"/>
        <v>no</v>
      </c>
      <c r="K36" s="191" t="str">
        <f t="shared" si="5"/>
        <v>no</v>
      </c>
      <c r="M36" s="158" t="str">
        <f>IF('3. Expenditures'!D30="CCAC", '3. Expenditures'!B30, 0)</f>
        <v>Activity 4.1.1Organize training workshops for government officials and market stakeholders on SLCP mitigation strategies, offering flexible schedules and childcare options to ensure women’s participation.</v>
      </c>
      <c r="N36" s="158" t="str">
        <f>IF('3. Expenditures'!D30="CCAC", '3. Expenditures'!C30, 0)</f>
        <v>Contractual Services</v>
      </c>
      <c r="O36" s="278">
        <f>IF('3. Expenditures'!D30="CCAC", '3. Expenditures'!E30, 0)</f>
        <v>4000</v>
      </c>
      <c r="P36" s="308">
        <f t="shared" si="6"/>
        <v>0</v>
      </c>
      <c r="Q36" s="316">
        <f>IF('3. Expenditures'!D30="CCAC", '3. Expenditures'!L30, 0)</f>
        <v>0</v>
      </c>
      <c r="R36" s="310">
        <f>IF('3. Expenditures'!D30="CCAC", '3. Expenditures'!N30, 0)</f>
        <v>0</v>
      </c>
      <c r="S36" s="310">
        <f>IF('3. Expenditures'!D30="CCAC", '3. Expenditures'!P30, 0)</f>
        <v>0</v>
      </c>
      <c r="T36" s="310">
        <f>IF('3. Expenditures'!D30="CCAC", '3. Expenditures'!R30, 0)</f>
        <v>0</v>
      </c>
      <c r="U36" s="310">
        <f>IF('3. Expenditures'!D30="CCAC", '3. Expenditures'!T30, 0)</f>
        <v>0</v>
      </c>
      <c r="V36" s="286"/>
      <c r="W36" s="319">
        <f>IF('3. Expenditures'!D30="Co-funding", '3. Expenditures'!L30+'3. Expenditures'!N30+'3. Expenditures'!P30+'3. Expenditures'!R30+'3. Expenditures'!T30, 0)</f>
        <v>0</v>
      </c>
      <c r="X36" s="286"/>
      <c r="Y36" s="286"/>
      <c r="Z36" s="286"/>
      <c r="AA36" s="286"/>
      <c r="AB36" s="286"/>
    </row>
    <row r="37" spans="2:28" s="57" customFormat="1" ht="67.5" x14ac:dyDescent="0.25">
      <c r="B37" s="188" t="str">
        <f>IF('INT-Pivots'!G32="","",'INT-Pivots'!G32)</f>
        <v>Activity 3.1.1Review existing policies and regulations related to organic waste and SLCPs, engaging policymakers, academics, and gender specialists.</v>
      </c>
      <c r="C37" s="189">
        <f>IF('INT-Pivots'!K32="","",IF('INT-Pivots'!K32="(blank)","Project end",VALUE('INT-Pivots'!K32)))</f>
        <v>45992</v>
      </c>
      <c r="D37" s="190" t="str">
        <f>IF(ISBLANK('2. Narrative'!R32),"",'2. Narrative'!R32)</f>
        <v>Complete</v>
      </c>
      <c r="E37" s="190" t="str">
        <f>IF(ISBLANK('2. Narrative'!X32),"",'2. Narrative'!X32)</f>
        <v/>
      </c>
      <c r="F37" s="190" t="str">
        <f>IF(ISBLANK('2. Narrative'!AD32),"",'2. Narrative'!AD32)</f>
        <v/>
      </c>
      <c r="G37" s="190" t="str">
        <f>IF(ISBLANK('2. Narrative'!AJ32),"",'2. Narrative'!AJ32)</f>
        <v/>
      </c>
      <c r="H37" s="190" t="str">
        <f>IF(ISBLANK('2. Narrative'!AP32),"",'2. Narrative'!AP32)</f>
        <v/>
      </c>
      <c r="I37" s="191" t="str">
        <f t="shared" si="4"/>
        <v>yes</v>
      </c>
      <c r="J37" s="191" t="str">
        <f t="shared" si="0"/>
        <v>no</v>
      </c>
      <c r="K37" s="191" t="str">
        <f t="shared" si="5"/>
        <v>no</v>
      </c>
      <c r="M37" s="158" t="str">
        <f>IF('3. Expenditures'!D31="CCAC", '3. Expenditures'!B31, 0)</f>
        <v>Activity 4.1.2Develop training materials tailored to Panama’s context, including gender-sensitive approaches to waste management.</v>
      </c>
      <c r="N37" s="158" t="str">
        <f>IF('3. Expenditures'!D31="CCAC", '3. Expenditures'!C31, 0)</f>
        <v>Contractual Services</v>
      </c>
      <c r="O37" s="278">
        <f>IF('3. Expenditures'!D31="CCAC", '3. Expenditures'!E31, 0)</f>
        <v>25000</v>
      </c>
      <c r="P37" s="308">
        <f t="shared" si="6"/>
        <v>0</v>
      </c>
      <c r="Q37" s="317">
        <f>IF('3. Expenditures'!D31="CCAC", '3. Expenditures'!L31, 0)</f>
        <v>0</v>
      </c>
      <c r="R37" s="310">
        <f>IF('3. Expenditures'!D31="CCAC", '3. Expenditures'!N31, 0)</f>
        <v>0</v>
      </c>
      <c r="S37" s="310">
        <f>IF('3. Expenditures'!D31="CCAC", '3. Expenditures'!P31, 0)</f>
        <v>0</v>
      </c>
      <c r="T37" s="310">
        <f>IF('3. Expenditures'!D31="CCAC", '3. Expenditures'!R31, 0)</f>
        <v>0</v>
      </c>
      <c r="U37" s="310">
        <f>IF('3. Expenditures'!D31="CCAC", '3. Expenditures'!T31, 0)</f>
        <v>0</v>
      </c>
      <c r="V37" s="286"/>
      <c r="W37" s="320">
        <f>IF('3. Expenditures'!D31="Co-funding", '3. Expenditures'!L31+'3. Expenditures'!N31+'3. Expenditures'!P31+'3. Expenditures'!R31+'3. Expenditures'!T31, 0)</f>
        <v>0</v>
      </c>
      <c r="X37" s="286"/>
      <c r="Y37" s="286"/>
      <c r="Z37" s="286"/>
      <c r="AA37" s="286"/>
      <c r="AB37" s="286"/>
    </row>
    <row r="38" spans="2:28" s="57" customFormat="1" ht="67.5" x14ac:dyDescent="0.25">
      <c r="B38" s="188" t="str">
        <f>IF('INT-Pivots'!G33="","",'INT-Pivots'!G33)</f>
        <v>Activity 3.1.2Identify policy gaps and prioritize actions for short, medium, and long-term implementation, ensuring gender-disaggregated data is part of the analysis.</v>
      </c>
      <c r="C38" s="189">
        <f>IF('INT-Pivots'!K33="","",IF('INT-Pivots'!K33="(blank)","Project end",VALUE('INT-Pivots'!K33)))</f>
        <v>45992</v>
      </c>
      <c r="D38" s="190" t="str">
        <f>IF(ISBLANK('2. Narrative'!R33),"",'2. Narrative'!R33)</f>
        <v>Delayed</v>
      </c>
      <c r="E38" s="190" t="str">
        <f>IF(ISBLANK('2. Narrative'!X33),"",'2. Narrative'!X33)</f>
        <v/>
      </c>
      <c r="F38" s="190" t="str">
        <f>IF(ISBLANK('2. Narrative'!AD33),"",'2. Narrative'!AD33)</f>
        <v/>
      </c>
      <c r="G38" s="190" t="str">
        <f>IF(ISBLANK('2. Narrative'!AJ33),"",'2. Narrative'!AJ33)</f>
        <v/>
      </c>
      <c r="H38" s="190" t="str">
        <f>IF(ISBLANK('2. Narrative'!AP33),"",'2. Narrative'!AP33)</f>
        <v/>
      </c>
      <c r="I38" s="191" t="str">
        <f t="shared" si="4"/>
        <v>no</v>
      </c>
      <c r="J38" s="191" t="str">
        <f t="shared" si="0"/>
        <v>no</v>
      </c>
      <c r="K38" s="191" t="str">
        <f t="shared" si="5"/>
        <v>no</v>
      </c>
      <c r="M38" s="158" t="str">
        <f>IF('3. Expenditures'!D32="CCAC", '3. Expenditures'!B32, 0)</f>
        <v>Activity 4.1.2Develop training materials tailored to Panama’s context, including gender-sensitive approaches to waste management.</v>
      </c>
      <c r="N38" s="158" t="str">
        <f>IF('3. Expenditures'!D32="CCAC", '3. Expenditures'!C32, 0)</f>
        <v>Contractual Services</v>
      </c>
      <c r="O38" s="278">
        <f>IF('3. Expenditures'!D32="CCAC", '3. Expenditures'!E32, 0)</f>
        <v>20686</v>
      </c>
      <c r="P38" s="308">
        <f t="shared" si="6"/>
        <v>0</v>
      </c>
      <c r="Q38" s="316">
        <f>IF('3. Expenditures'!D32="CCAC", '3. Expenditures'!L32, 0)</f>
        <v>0</v>
      </c>
      <c r="R38" s="310">
        <f>IF('3. Expenditures'!D32="CCAC", '3. Expenditures'!N32, 0)</f>
        <v>0</v>
      </c>
      <c r="S38" s="310">
        <f>IF('3. Expenditures'!D32="CCAC", '3. Expenditures'!P32, 0)</f>
        <v>0</v>
      </c>
      <c r="T38" s="310">
        <f>IF('3. Expenditures'!D32="CCAC", '3. Expenditures'!R32, 0)</f>
        <v>0</v>
      </c>
      <c r="U38" s="310">
        <f>IF('3. Expenditures'!D32="CCAC", '3. Expenditures'!T32, 0)</f>
        <v>0</v>
      </c>
      <c r="V38" s="286"/>
      <c r="W38" s="319">
        <f>IF('3. Expenditures'!D32="Co-funding", '3. Expenditures'!L32+'3. Expenditures'!N32+'3. Expenditures'!P32+'3. Expenditures'!R32+'3. Expenditures'!T32, 0)</f>
        <v>0</v>
      </c>
      <c r="X38" s="286"/>
      <c r="Y38" s="286"/>
      <c r="Z38" s="286"/>
      <c r="AA38" s="286"/>
      <c r="AB38" s="286"/>
    </row>
    <row r="39" spans="2:28" s="57" customFormat="1" ht="40.5" x14ac:dyDescent="0.25">
      <c r="B39" s="188" t="str">
        <f>IF('INT-Pivots'!G34="","",'INT-Pivots'!G34)</f>
        <v>Activity 3.1.3Develop a policy evaluation report and share findings through a case study targeted at stakeholders.</v>
      </c>
      <c r="C39" s="189">
        <f>IF('INT-Pivots'!K34="","",IF('INT-Pivots'!K34="(blank)","Project end",VALUE('INT-Pivots'!K34)))</f>
        <v>46082</v>
      </c>
      <c r="D39" s="190" t="str">
        <f>IF(ISBLANK('2. Narrative'!R34),"",'2. Narrative'!R34)</f>
        <v>Delayed</v>
      </c>
      <c r="E39" s="190" t="str">
        <f>IF(ISBLANK('2. Narrative'!X34),"",'2. Narrative'!X34)</f>
        <v/>
      </c>
      <c r="F39" s="190" t="str">
        <f>IF(ISBLANK('2. Narrative'!AD34),"",'2. Narrative'!AD34)</f>
        <v/>
      </c>
      <c r="G39" s="190" t="str">
        <f>IF(ISBLANK('2. Narrative'!AJ34),"",'2. Narrative'!AJ34)</f>
        <v/>
      </c>
      <c r="H39" s="190" t="str">
        <f>IF(ISBLANK('2. Narrative'!AP34),"",'2. Narrative'!AP34)</f>
        <v/>
      </c>
      <c r="I39" s="191" t="str">
        <f t="shared" si="4"/>
        <v>no</v>
      </c>
      <c r="J39" s="191" t="str">
        <f t="shared" si="0"/>
        <v>no</v>
      </c>
      <c r="K39" s="191" t="str">
        <f t="shared" si="5"/>
        <v>no</v>
      </c>
      <c r="M39" s="158" t="str">
        <f>IF('3. Expenditures'!D33="CCAC", '3. Expenditures'!B33, 0)</f>
        <v>Activity 4.1.3Establish a knowledge-sharing platform for continuous capacity-building,</v>
      </c>
      <c r="N39" s="158" t="str">
        <f>IF('3. Expenditures'!D33="CCAC", '3. Expenditures'!C33, 0)</f>
        <v>Contractual Services</v>
      </c>
      <c r="O39" s="278">
        <f>IF('3. Expenditures'!D33="CCAC", '3. Expenditures'!E33, 0)</f>
        <v>16000</v>
      </c>
      <c r="P39" s="308">
        <f t="shared" si="6"/>
        <v>0</v>
      </c>
      <c r="Q39" s="316">
        <f>IF('3. Expenditures'!D33="CCAC", '3. Expenditures'!L33, 0)</f>
        <v>0</v>
      </c>
      <c r="R39" s="310">
        <f>IF('3. Expenditures'!D33="CCAC", '3. Expenditures'!N33, 0)</f>
        <v>0</v>
      </c>
      <c r="S39" s="310">
        <f>IF('3. Expenditures'!D33="CCAC", '3. Expenditures'!P33, 0)</f>
        <v>0</v>
      </c>
      <c r="T39" s="310">
        <f>IF('3. Expenditures'!D33="CCAC", '3. Expenditures'!R33, 0)</f>
        <v>0</v>
      </c>
      <c r="U39" s="310">
        <f>IF('3. Expenditures'!D33="CCAC", '3. Expenditures'!T33, 0)</f>
        <v>0</v>
      </c>
      <c r="V39" s="286"/>
      <c r="W39" s="320">
        <f>IF('3. Expenditures'!D33="Co-funding", '3. Expenditures'!L33+'3. Expenditures'!N33+'3. Expenditures'!P33+'3. Expenditures'!R33+'3. Expenditures'!T33, 0)</f>
        <v>0</v>
      </c>
      <c r="X39" s="286"/>
      <c r="Y39" s="286"/>
      <c r="Z39" s="286"/>
      <c r="AA39" s="286"/>
      <c r="AB39" s="286"/>
    </row>
    <row r="40" spans="2:28" s="57" customFormat="1" ht="27" x14ac:dyDescent="0.25">
      <c r="B40" s="188" t="str">
        <f>IF('INT-Pivots'!G35="","",'INT-Pivots'!G35)</f>
        <v>Output 3.2 Draft roadmap of financial intruments</v>
      </c>
      <c r="C40" s="189">
        <f>IF('INT-Pivots'!K35="","",IF('INT-Pivots'!K35="(blank)","Project end",VALUE('INT-Pivots'!K35)))</f>
        <v>46266</v>
      </c>
      <c r="D40" s="190" t="str">
        <f>IF(ISBLANK('2. Narrative'!R35),"",'2. Narrative'!R35)</f>
        <v>On track</v>
      </c>
      <c r="E40" s="190" t="str">
        <f>IF(ISBLANK('2. Narrative'!X35),"",'2. Narrative'!X35)</f>
        <v/>
      </c>
      <c r="F40" s="190" t="str">
        <f>IF(ISBLANK('2. Narrative'!AD35),"",'2. Narrative'!AD35)</f>
        <v/>
      </c>
      <c r="G40" s="190" t="str">
        <f>IF(ISBLANK('2. Narrative'!AJ35),"",'2. Narrative'!AJ35)</f>
        <v/>
      </c>
      <c r="H40" s="190" t="str">
        <f>IF(ISBLANK('2. Narrative'!AP35),"",'2. Narrative'!AP35)</f>
        <v/>
      </c>
      <c r="I40" s="191" t="str">
        <f t="shared" si="4"/>
        <v>no</v>
      </c>
      <c r="J40" s="191" t="str">
        <f t="shared" si="0"/>
        <v>no</v>
      </c>
      <c r="K40" s="191" t="str">
        <f t="shared" si="5"/>
        <v>no</v>
      </c>
      <c r="M40" s="158">
        <f>IF('3. Expenditures'!D34="CCAC", '3. Expenditures'!B34, 0)</f>
        <v>0</v>
      </c>
      <c r="N40" s="158">
        <f>IF('3. Expenditures'!D34="CCAC", '3. Expenditures'!C34, 0)</f>
        <v>0</v>
      </c>
      <c r="O40" s="278">
        <f>IF('3. Expenditures'!D34="CCAC", '3. Expenditures'!E34, 0)</f>
        <v>0</v>
      </c>
      <c r="P40" s="308">
        <f t="shared" si="6"/>
        <v>0</v>
      </c>
      <c r="Q40" s="317">
        <f>IF('3. Expenditures'!D34="CCAC", '3. Expenditures'!L34, 0)</f>
        <v>0</v>
      </c>
      <c r="R40" s="310">
        <f>IF('3. Expenditures'!D34="CCAC", '3. Expenditures'!N34, 0)</f>
        <v>0</v>
      </c>
      <c r="S40" s="310">
        <f>IF('3. Expenditures'!D34="CCAC", '3. Expenditures'!P34, 0)</f>
        <v>0</v>
      </c>
      <c r="T40" s="310">
        <f>IF('3. Expenditures'!D34="CCAC", '3. Expenditures'!R34, 0)</f>
        <v>0</v>
      </c>
      <c r="U40" s="310">
        <f>IF('3. Expenditures'!D34="CCAC", '3. Expenditures'!T34, 0)</f>
        <v>0</v>
      </c>
      <c r="V40" s="286"/>
      <c r="W40" s="319">
        <f>IF('3. Expenditures'!D34="Co-funding", '3. Expenditures'!L34+'3. Expenditures'!N34+'3. Expenditures'!P34+'3. Expenditures'!R34+'3. Expenditures'!T34, 0)</f>
        <v>0</v>
      </c>
      <c r="X40" s="286"/>
      <c r="Y40" s="286"/>
      <c r="Z40" s="286"/>
      <c r="AA40" s="286"/>
      <c r="AB40" s="286"/>
    </row>
    <row r="41" spans="2:28" s="57" customFormat="1" ht="81" x14ac:dyDescent="0.25">
      <c r="B41" s="188" t="str">
        <f>IF('INT-Pivots'!G36="","",'INT-Pivots'!G36)</f>
        <v>Activity 3.2.1Host a workshop with financial institutions, government agencies, and private entities to co-design financial instruments tailored to organic waste projects, ensuring gender inclusion in discussions.</v>
      </c>
      <c r="C41" s="189">
        <f>IF('INT-Pivots'!K36="","",IF('INT-Pivots'!K36="(blank)","Project end",VALUE('INT-Pivots'!K36)))</f>
        <v>46082</v>
      </c>
      <c r="D41" s="190" t="str">
        <f>IF(ISBLANK('2. Narrative'!R36),"",'2. Narrative'!R36)</f>
        <v>On track</v>
      </c>
      <c r="E41" s="190" t="str">
        <f>IF(ISBLANK('2. Narrative'!X36),"",'2. Narrative'!X36)</f>
        <v/>
      </c>
      <c r="F41" s="190" t="str">
        <f>IF(ISBLANK('2. Narrative'!AD36),"",'2. Narrative'!AD36)</f>
        <v/>
      </c>
      <c r="G41" s="190" t="str">
        <f>IF(ISBLANK('2. Narrative'!AJ36),"",'2. Narrative'!AJ36)</f>
        <v/>
      </c>
      <c r="H41" s="190" t="str">
        <f>IF(ISBLANK('2. Narrative'!AP36),"",'2. Narrative'!AP36)</f>
        <v/>
      </c>
      <c r="I41" s="191" t="str">
        <f t="shared" si="4"/>
        <v>no</v>
      </c>
      <c r="J41" s="191" t="str">
        <f t="shared" si="0"/>
        <v>no</v>
      </c>
      <c r="K41" s="191" t="str">
        <f t="shared" si="5"/>
        <v>no</v>
      </c>
      <c r="M41" s="158" t="str">
        <f>IF('3. Expenditures'!D35="CCAC", '3. Expenditures'!B35, 0)</f>
        <v>Activity 4.1.4Project Management and Administration</v>
      </c>
      <c r="N41" s="158" t="str">
        <f>IF('3. Expenditures'!D35="CCAC", '3. Expenditures'!C35, 0)</f>
        <v>Staff and Other Personnel Costs</v>
      </c>
      <c r="O41" s="278">
        <f>IF('3. Expenditures'!D35="CCAC", '3. Expenditures'!E35, 0)</f>
        <v>40000</v>
      </c>
      <c r="P41" s="308">
        <f t="shared" si="6"/>
        <v>0</v>
      </c>
      <c r="Q41" s="316">
        <f>IF('3. Expenditures'!D35="CCAC", '3. Expenditures'!L35, 0)</f>
        <v>0</v>
      </c>
      <c r="R41" s="310">
        <f>IF('3. Expenditures'!D35="CCAC", '3. Expenditures'!N35, 0)</f>
        <v>0</v>
      </c>
      <c r="S41" s="310">
        <f>IF('3. Expenditures'!D35="CCAC", '3. Expenditures'!P35, 0)</f>
        <v>0</v>
      </c>
      <c r="T41" s="310">
        <f>IF('3. Expenditures'!D35="CCAC", '3. Expenditures'!R35, 0)</f>
        <v>0</v>
      </c>
      <c r="U41" s="310">
        <f>IF('3. Expenditures'!D35="CCAC", '3. Expenditures'!T35, 0)</f>
        <v>0</v>
      </c>
      <c r="V41" s="286"/>
      <c r="W41" s="320">
        <f>IF('3. Expenditures'!D35="Co-funding", '3. Expenditures'!L35+'3. Expenditures'!N35+'3. Expenditures'!P35+'3. Expenditures'!R35+'3. Expenditures'!T35, 0)</f>
        <v>0</v>
      </c>
      <c r="X41" s="286"/>
      <c r="Y41" s="286"/>
      <c r="Z41" s="286"/>
      <c r="AA41" s="286"/>
      <c r="AB41" s="286"/>
    </row>
    <row r="42" spans="2:28" s="57" customFormat="1" ht="54" x14ac:dyDescent="0.25">
      <c r="B42" s="188" t="str">
        <f>IF('INT-Pivots'!G37="","",'INT-Pivots'!G37)</f>
        <v>Activity 3.2.2Draft a comprehensive roadmap with actionable steps and estimated budgets, prioritizing funds for women-led initiatives.</v>
      </c>
      <c r="C42" s="189">
        <f>IF('INT-Pivots'!K37="","",IF('INT-Pivots'!K37="(blank)","Project end",VALUE('INT-Pivots'!K37)))</f>
        <v>46266</v>
      </c>
      <c r="D42" s="190" t="str">
        <f>IF(ISBLANK('2. Narrative'!R37),"",'2. Narrative'!R37)</f>
        <v>Not started</v>
      </c>
      <c r="E42" s="190" t="str">
        <f>IF(ISBLANK('2. Narrative'!X37),"",'2. Narrative'!X37)</f>
        <v/>
      </c>
      <c r="F42" s="190" t="str">
        <f>IF(ISBLANK('2. Narrative'!AD37),"",'2. Narrative'!AD37)</f>
        <v/>
      </c>
      <c r="G42" s="190" t="str">
        <f>IF(ISBLANK('2. Narrative'!AJ37),"",'2. Narrative'!AJ37)</f>
        <v/>
      </c>
      <c r="H42" s="190" t="str">
        <f>IF(ISBLANK('2. Narrative'!AP37),"",'2. Narrative'!AP37)</f>
        <v/>
      </c>
      <c r="I42" s="191" t="str">
        <f t="shared" si="4"/>
        <v>no</v>
      </c>
      <c r="J42" s="191" t="str">
        <f t="shared" si="0"/>
        <v>no</v>
      </c>
      <c r="K42" s="191" t="str">
        <f t="shared" si="5"/>
        <v>no</v>
      </c>
      <c r="M42" s="158" t="str">
        <f>IF('3. Expenditures'!D36="CCAC", '3. Expenditures'!B36, 0)</f>
        <v>Activity 4.1.4Project Management and Administration</v>
      </c>
      <c r="N42" s="158" t="str">
        <f>IF('3. Expenditures'!D36="CCAC", '3. Expenditures'!C36, 0)</f>
        <v>Staff and Other Personnel Costs</v>
      </c>
      <c r="O42" s="278">
        <f>IF('3. Expenditures'!D36="CCAC", '3. Expenditures'!E36, 0)</f>
        <v>20000</v>
      </c>
      <c r="P42" s="308">
        <f t="shared" si="6"/>
        <v>0</v>
      </c>
      <c r="Q42" s="316">
        <f>IF('3. Expenditures'!D36="CCAC", '3. Expenditures'!L36, 0)</f>
        <v>0</v>
      </c>
      <c r="R42" s="310">
        <f>IF('3. Expenditures'!D36="CCAC", '3. Expenditures'!N36, 0)</f>
        <v>0</v>
      </c>
      <c r="S42" s="310">
        <f>IF('3. Expenditures'!D36="CCAC", '3. Expenditures'!P36, 0)</f>
        <v>0</v>
      </c>
      <c r="T42" s="310">
        <f>IF('3. Expenditures'!D36="CCAC", '3. Expenditures'!R36, 0)</f>
        <v>0</v>
      </c>
      <c r="U42" s="310">
        <f>IF('3. Expenditures'!D36="CCAC", '3. Expenditures'!T36, 0)</f>
        <v>0</v>
      </c>
      <c r="V42" s="286"/>
      <c r="W42" s="319">
        <f>IF('3. Expenditures'!D36="Co-funding", '3. Expenditures'!L36+'3. Expenditures'!N36+'3. Expenditures'!P36+'3. Expenditures'!R36+'3. Expenditures'!T36, 0)</f>
        <v>0</v>
      </c>
      <c r="X42" s="286"/>
      <c r="Y42" s="286"/>
      <c r="Z42" s="286"/>
      <c r="AA42" s="286"/>
      <c r="AB42" s="286"/>
    </row>
    <row r="43" spans="2:28" s="57" customFormat="1" ht="40.5" x14ac:dyDescent="0.25">
      <c r="B43" s="188" t="str">
        <f>IF('INT-Pivots'!G38="","",'INT-Pivots'!G38)</f>
        <v>Activity 3.2.3Create an interactive digital roadmap for dissemination to public and private stakeholders.</v>
      </c>
      <c r="C43" s="189">
        <f>IF('INT-Pivots'!K38="","",IF('INT-Pivots'!K38="(blank)","Project end",VALUE('INT-Pivots'!K38)))</f>
        <v>46266</v>
      </c>
      <c r="D43" s="190" t="str">
        <f>IF(ISBLANK('2. Narrative'!R38),"",'2. Narrative'!R38)</f>
        <v>Not started</v>
      </c>
      <c r="E43" s="190" t="str">
        <f>IF(ISBLANK('2. Narrative'!X38),"",'2. Narrative'!X38)</f>
        <v/>
      </c>
      <c r="F43" s="190" t="str">
        <f>IF(ISBLANK('2. Narrative'!AD38),"",'2. Narrative'!AD38)</f>
        <v/>
      </c>
      <c r="G43" s="190" t="str">
        <f>IF(ISBLANK('2. Narrative'!AJ38),"",'2. Narrative'!AJ38)</f>
        <v/>
      </c>
      <c r="H43" s="190" t="str">
        <f>IF(ISBLANK('2. Narrative'!AP38),"",'2. Narrative'!AP38)</f>
        <v/>
      </c>
      <c r="I43" s="191" t="str">
        <f t="shared" si="4"/>
        <v>no</v>
      </c>
      <c r="J43" s="191" t="str">
        <f t="shared" si="0"/>
        <v>no</v>
      </c>
      <c r="K43" s="191" t="str">
        <f t="shared" si="5"/>
        <v>no</v>
      </c>
      <c r="M43" s="158" t="str">
        <f>IF('3. Expenditures'!D37="CCAC", '3. Expenditures'!B37, 0)</f>
        <v>Activity 4.1.4Project Management and Administration</v>
      </c>
      <c r="N43" s="158" t="str">
        <f>IF('3. Expenditures'!D37="CCAC", '3. Expenditures'!C37, 0)</f>
        <v>UN-PSC</v>
      </c>
      <c r="O43" s="278">
        <f>IF('3. Expenditures'!D37="CCAC", '3. Expenditures'!E37, 0)</f>
        <v>25514</v>
      </c>
      <c r="P43" s="308">
        <f t="shared" si="6"/>
        <v>1371.0725000000002</v>
      </c>
      <c r="Q43" s="317">
        <f>IF('3. Expenditures'!D37="CCAC", '3. Expenditures'!L37, 0)</f>
        <v>1371.0725000000002</v>
      </c>
      <c r="R43" s="310">
        <f>IF('3. Expenditures'!D37="CCAC", '3. Expenditures'!N37, 0)</f>
        <v>0</v>
      </c>
      <c r="S43" s="310">
        <f>IF('3. Expenditures'!D37="CCAC", '3. Expenditures'!P37, 0)</f>
        <v>0</v>
      </c>
      <c r="T43" s="310">
        <f>IF('3. Expenditures'!D37="CCAC", '3. Expenditures'!R37, 0)</f>
        <v>0</v>
      </c>
      <c r="U43" s="310">
        <f>IF('3. Expenditures'!D37="CCAC", '3. Expenditures'!T37, 0)</f>
        <v>0</v>
      </c>
      <c r="V43" s="286"/>
      <c r="W43" s="320">
        <f>IF('3. Expenditures'!D37="Co-funding", '3. Expenditures'!L37+'3. Expenditures'!N37+'3. Expenditures'!P37+'3. Expenditures'!R37+'3. Expenditures'!T37, 0)</f>
        <v>0</v>
      </c>
      <c r="X43" s="286"/>
      <c r="Y43" s="286"/>
      <c r="Z43" s="286"/>
      <c r="AA43" s="286"/>
      <c r="AB43" s="286"/>
    </row>
    <row r="44" spans="2:28" s="57" customFormat="1" ht="54" x14ac:dyDescent="0.25">
      <c r="B44" s="188" t="str">
        <f>IF('INT-Pivots'!G39="","",'INT-Pivots'!G39)</f>
        <v>Outcome 4. The Government of Panama has increased its capacity to assess and implement SLCP mitigation measures by the end of the project or soon after.</v>
      </c>
      <c r="C44" s="189" t="str">
        <f>IF('INT-Pivots'!K39="","",IF('INT-Pivots'!K39="(blank)","Project end",VALUE('INT-Pivots'!K39)))</f>
        <v>Project end</v>
      </c>
      <c r="D44" s="190" t="str">
        <f>IF(ISBLANK('2. Narrative'!R39),"",'2. Narrative'!R39)</f>
        <v>On track</v>
      </c>
      <c r="E44" s="190" t="str">
        <f>IF(ISBLANK('2. Narrative'!X39),"",'2. Narrative'!X39)</f>
        <v/>
      </c>
      <c r="F44" s="190" t="str">
        <f>IF(ISBLANK('2. Narrative'!AD39),"",'2. Narrative'!AD39)</f>
        <v/>
      </c>
      <c r="G44" s="190" t="str">
        <f>IF(ISBLANK('2. Narrative'!AJ39),"",'2. Narrative'!AJ39)</f>
        <v/>
      </c>
      <c r="H44" s="190" t="str">
        <f>IF(ISBLANK('2. Narrative'!AP39),"",'2. Narrative'!AP39)</f>
        <v/>
      </c>
      <c r="I44" s="191" t="str">
        <f t="shared" si="4"/>
        <v>no</v>
      </c>
      <c r="J44" s="191" t="str">
        <f t="shared" si="0"/>
        <v>no</v>
      </c>
      <c r="K44" s="191" t="str">
        <f t="shared" si="5"/>
        <v>no</v>
      </c>
      <c r="M44" s="158">
        <f>IF('3. Expenditures'!D38="CCAC", '3. Expenditures'!B38, 0)</f>
        <v>0</v>
      </c>
      <c r="N44" s="158">
        <f>IF('3. Expenditures'!D38="CCAC", '3. Expenditures'!C38, 0)</f>
        <v>0</v>
      </c>
      <c r="O44" s="278">
        <f>IF('3. Expenditures'!D38="CCAC", '3. Expenditures'!E38, 0)</f>
        <v>0</v>
      </c>
      <c r="P44" s="308">
        <f t="shared" si="6"/>
        <v>0</v>
      </c>
      <c r="Q44" s="316">
        <f>IF('3. Expenditures'!D38="CCAC", '3. Expenditures'!L38, 0)</f>
        <v>0</v>
      </c>
      <c r="R44" s="310">
        <f>IF('3. Expenditures'!D38="CCAC", '3. Expenditures'!N38, 0)</f>
        <v>0</v>
      </c>
      <c r="S44" s="310">
        <f>IF('3. Expenditures'!D38="CCAC", '3. Expenditures'!P38, 0)</f>
        <v>0</v>
      </c>
      <c r="T44" s="310">
        <f>IF('3. Expenditures'!D38="CCAC", '3. Expenditures'!R38, 0)</f>
        <v>0</v>
      </c>
      <c r="U44" s="310">
        <f>IF('3. Expenditures'!D38="CCAC", '3. Expenditures'!T38, 0)</f>
        <v>0</v>
      </c>
      <c r="V44" s="286"/>
      <c r="W44" s="319">
        <f>IF('3. Expenditures'!D38="Co-funding", '3. Expenditures'!L38+'3. Expenditures'!N38+'3. Expenditures'!P38+'3. Expenditures'!R38+'3. Expenditures'!T38, 0)</f>
        <v>0</v>
      </c>
      <c r="X44" s="286"/>
      <c r="Y44" s="286"/>
      <c r="Z44" s="286"/>
      <c r="AA44" s="286"/>
      <c r="AB44" s="286"/>
    </row>
    <row r="45" spans="2:28" s="57" customFormat="1" ht="27" x14ac:dyDescent="0.25">
      <c r="B45" s="188" t="str">
        <f>IF('INT-Pivots'!G40="","",'INT-Pivots'!G40)</f>
        <v>Output 4.1 Capacity building and technical assistance</v>
      </c>
      <c r="C45" s="189">
        <f>IF('INT-Pivots'!K40="","",IF('INT-Pivots'!K40="(blank)","Project end",VALUE('INT-Pivots'!K40)))</f>
        <v>46539</v>
      </c>
      <c r="D45" s="190" t="str">
        <f>IF(ISBLANK('2. Narrative'!R40),"",'2. Narrative'!R40)</f>
        <v>On track</v>
      </c>
      <c r="E45" s="190" t="str">
        <f>IF(ISBLANK('2. Narrative'!X40),"",'2. Narrative'!X40)</f>
        <v/>
      </c>
      <c r="F45" s="190" t="str">
        <f>IF(ISBLANK('2. Narrative'!AD40),"",'2. Narrative'!AD40)</f>
        <v/>
      </c>
      <c r="G45" s="190" t="str">
        <f>IF(ISBLANK('2. Narrative'!AJ40),"",'2. Narrative'!AJ40)</f>
        <v/>
      </c>
      <c r="H45" s="190" t="str">
        <f>IF(ISBLANK('2. Narrative'!AP40),"",'2. Narrative'!AP40)</f>
        <v/>
      </c>
      <c r="I45" s="191" t="str">
        <f t="shared" si="4"/>
        <v>no</v>
      </c>
      <c r="J45" s="191" t="str">
        <f t="shared" si="0"/>
        <v>no</v>
      </c>
      <c r="K45" s="191" t="str">
        <f t="shared" si="5"/>
        <v>no</v>
      </c>
      <c r="M45" s="158">
        <f>IF('3. Expenditures'!D39="CCAC", '3. Expenditures'!B39, 0)</f>
        <v>0</v>
      </c>
      <c r="N45" s="158">
        <f>IF('3. Expenditures'!D39="CCAC", '3. Expenditures'!C39, 0)</f>
        <v>0</v>
      </c>
      <c r="O45" s="278">
        <f>IF('3. Expenditures'!D39="CCAC", '3. Expenditures'!E39, 0)</f>
        <v>0</v>
      </c>
      <c r="P45" s="308">
        <f t="shared" si="6"/>
        <v>0</v>
      </c>
      <c r="Q45" s="316">
        <f>IF('3. Expenditures'!D39="CCAC", '3. Expenditures'!L39, 0)</f>
        <v>0</v>
      </c>
      <c r="R45" s="310">
        <f>IF('3. Expenditures'!D39="CCAC", '3. Expenditures'!N39, 0)</f>
        <v>0</v>
      </c>
      <c r="S45" s="310">
        <f>IF('3. Expenditures'!D39="CCAC", '3. Expenditures'!P39, 0)</f>
        <v>0</v>
      </c>
      <c r="T45" s="310">
        <f>IF('3. Expenditures'!D39="CCAC", '3. Expenditures'!R39, 0)</f>
        <v>0</v>
      </c>
      <c r="U45" s="310">
        <f>IF('3. Expenditures'!D39="CCAC", '3. Expenditures'!T39, 0)</f>
        <v>0</v>
      </c>
      <c r="V45" s="286"/>
      <c r="W45" s="320">
        <f>IF('3. Expenditures'!D39="Co-funding", '3. Expenditures'!L39+'3. Expenditures'!N39+'3. Expenditures'!P39+'3. Expenditures'!R39+'3. Expenditures'!T39, 0)</f>
        <v>0</v>
      </c>
      <c r="X45" s="286"/>
      <c r="Y45" s="286"/>
      <c r="Z45" s="286"/>
      <c r="AA45" s="286"/>
      <c r="AB45" s="286"/>
    </row>
    <row r="46" spans="2:28" s="57" customFormat="1" ht="67.5" x14ac:dyDescent="0.25">
      <c r="B46" s="188" t="str">
        <f>IF('INT-Pivots'!G41="","",'INT-Pivots'!G41)</f>
        <v>Activity 4.1.1Organize training workshops for government officials and market stakeholders on SLCP mitigation strategies, offering flexible schedules and childcare options to ensure women’s participation.</v>
      </c>
      <c r="C46" s="189">
        <f>IF('INT-Pivots'!K41="","",IF('INT-Pivots'!K41="(blank)","Project end",VALUE('INT-Pivots'!K41)))</f>
        <v>46357</v>
      </c>
      <c r="D46" s="190" t="str">
        <f>IF(ISBLANK('2. Narrative'!R41),"",'2. Narrative'!R41)</f>
        <v>On track</v>
      </c>
      <c r="E46" s="190" t="str">
        <f>IF(ISBLANK('2. Narrative'!X41),"",'2. Narrative'!X41)</f>
        <v/>
      </c>
      <c r="F46" s="190" t="str">
        <f>IF(ISBLANK('2. Narrative'!AD41),"",'2. Narrative'!AD41)</f>
        <v/>
      </c>
      <c r="G46" s="190" t="str">
        <f>IF(ISBLANK('2. Narrative'!AJ41),"",'2. Narrative'!AJ41)</f>
        <v/>
      </c>
      <c r="H46" s="190" t="str">
        <f>IF(ISBLANK('2. Narrative'!AP41),"",'2. Narrative'!AP41)</f>
        <v/>
      </c>
      <c r="I46" s="191" t="str">
        <f t="shared" si="4"/>
        <v>no</v>
      </c>
      <c r="J46" s="191" t="str">
        <f t="shared" si="0"/>
        <v>no</v>
      </c>
      <c r="K46" s="191" t="str">
        <f t="shared" si="5"/>
        <v>no</v>
      </c>
      <c r="M46" s="158">
        <f>IF('3. Expenditures'!D40="CCAC", '3. Expenditures'!B40, 0)</f>
        <v>0</v>
      </c>
      <c r="N46" s="158">
        <f>IF('3. Expenditures'!D40="CCAC", '3. Expenditures'!C40, 0)</f>
        <v>0</v>
      </c>
      <c r="O46" s="278">
        <f>IF('3. Expenditures'!D40="CCAC", '3. Expenditures'!E40, 0)</f>
        <v>0</v>
      </c>
      <c r="P46" s="308">
        <f t="shared" si="6"/>
        <v>0</v>
      </c>
      <c r="Q46" s="317">
        <f>IF('3. Expenditures'!D40="CCAC", '3. Expenditures'!L40, 0)</f>
        <v>0</v>
      </c>
      <c r="R46" s="310">
        <f>IF('3. Expenditures'!D40="CCAC", '3. Expenditures'!N40, 0)</f>
        <v>0</v>
      </c>
      <c r="S46" s="310">
        <f>IF('3. Expenditures'!D40="CCAC", '3. Expenditures'!P40, 0)</f>
        <v>0</v>
      </c>
      <c r="T46" s="310">
        <f>IF('3. Expenditures'!D40="CCAC", '3. Expenditures'!R40, 0)</f>
        <v>0</v>
      </c>
      <c r="U46" s="310">
        <f>IF('3. Expenditures'!D40="CCAC", '3. Expenditures'!T40, 0)</f>
        <v>0</v>
      </c>
      <c r="V46" s="286"/>
      <c r="W46" s="319">
        <f>IF('3. Expenditures'!D40="Co-funding", '3. Expenditures'!L40+'3. Expenditures'!N40+'3. Expenditures'!P40+'3. Expenditures'!R40+'3. Expenditures'!T40, 0)</f>
        <v>0</v>
      </c>
      <c r="X46" s="286"/>
      <c r="Y46" s="286"/>
      <c r="Z46" s="286"/>
      <c r="AA46" s="286"/>
      <c r="AB46" s="286"/>
    </row>
    <row r="47" spans="2:28" s="57" customFormat="1" ht="54" x14ac:dyDescent="0.25">
      <c r="B47" s="188" t="str">
        <f>IF('INT-Pivots'!G42="","",'INT-Pivots'!G42)</f>
        <v>Activity 4.1.2Develop training materials tailored to Panama’s context, including gender-sensitive approaches to waste management.</v>
      </c>
      <c r="C47" s="189">
        <f>IF('INT-Pivots'!K42="","",IF('INT-Pivots'!K42="(blank)","Project end",VALUE('INT-Pivots'!K42)))</f>
        <v>46266</v>
      </c>
      <c r="D47" s="190" t="str">
        <f>IF(ISBLANK('2. Narrative'!R42),"",'2. Narrative'!R42)</f>
        <v>Not started</v>
      </c>
      <c r="E47" s="190" t="str">
        <f>IF(ISBLANK('2. Narrative'!X42),"",'2. Narrative'!X42)</f>
        <v/>
      </c>
      <c r="F47" s="190" t="str">
        <f>IF(ISBLANK('2. Narrative'!AD42),"",'2. Narrative'!AD42)</f>
        <v/>
      </c>
      <c r="G47" s="190" t="str">
        <f>IF(ISBLANK('2. Narrative'!AJ42),"",'2. Narrative'!AJ42)</f>
        <v/>
      </c>
      <c r="H47" s="190" t="str">
        <f>IF(ISBLANK('2. Narrative'!AP42),"",'2. Narrative'!AP42)</f>
        <v/>
      </c>
      <c r="I47" s="191" t="str">
        <f t="shared" si="4"/>
        <v>no</v>
      </c>
      <c r="J47" s="191" t="str">
        <f t="shared" si="0"/>
        <v>no</v>
      </c>
      <c r="K47" s="191" t="str">
        <f t="shared" si="5"/>
        <v>no</v>
      </c>
      <c r="M47" s="158">
        <f>IF('3. Expenditures'!D41="CCAC", '3. Expenditures'!B41, 0)</f>
        <v>0</v>
      </c>
      <c r="N47" s="158">
        <f>IF('3. Expenditures'!D41="CCAC", '3. Expenditures'!C41, 0)</f>
        <v>0</v>
      </c>
      <c r="O47" s="278">
        <f>IF('3. Expenditures'!D41="CCAC", '3. Expenditures'!E41, 0)</f>
        <v>0</v>
      </c>
      <c r="P47" s="308">
        <f t="shared" si="6"/>
        <v>0</v>
      </c>
      <c r="Q47" s="316">
        <f>IF('3. Expenditures'!D41="CCAC", '3. Expenditures'!L41, 0)</f>
        <v>0</v>
      </c>
      <c r="R47" s="310">
        <f>IF('3. Expenditures'!D41="CCAC", '3. Expenditures'!N41, 0)</f>
        <v>0</v>
      </c>
      <c r="S47" s="310">
        <f>IF('3. Expenditures'!D41="CCAC", '3. Expenditures'!P41, 0)</f>
        <v>0</v>
      </c>
      <c r="T47" s="310">
        <f>IF('3. Expenditures'!D41="CCAC", '3. Expenditures'!R41, 0)</f>
        <v>0</v>
      </c>
      <c r="U47" s="310">
        <f>IF('3. Expenditures'!D41="CCAC", '3. Expenditures'!T41, 0)</f>
        <v>0</v>
      </c>
      <c r="V47" s="286"/>
      <c r="W47" s="320">
        <f>IF('3. Expenditures'!D41="Co-funding", '3. Expenditures'!L41+'3. Expenditures'!N41+'3. Expenditures'!P41+'3. Expenditures'!R41+'3. Expenditures'!T41, 0)</f>
        <v>0</v>
      </c>
      <c r="X47" s="286"/>
      <c r="Y47" s="286"/>
      <c r="Z47" s="286"/>
      <c r="AA47" s="286"/>
      <c r="AB47" s="286"/>
    </row>
    <row r="48" spans="2:28" s="57" customFormat="1" ht="27" x14ac:dyDescent="0.25">
      <c r="B48" s="188" t="str">
        <f>IF('INT-Pivots'!G43="","",'INT-Pivots'!G43)</f>
        <v>Activity 4.1.3Establish a knowledge-sharing platform for continuous capacity-building,</v>
      </c>
      <c r="C48" s="189">
        <f>IF('INT-Pivots'!K43="","",IF('INT-Pivots'!K43="(blank)","Project end",VALUE('INT-Pivots'!K43)))</f>
        <v>46539</v>
      </c>
      <c r="D48" s="190" t="str">
        <f>IF(ISBLANK('2. Narrative'!R43),"",'2. Narrative'!R43)</f>
        <v>Not started</v>
      </c>
      <c r="E48" s="190" t="str">
        <f>IF(ISBLANK('2. Narrative'!X43),"",'2. Narrative'!X43)</f>
        <v/>
      </c>
      <c r="F48" s="190" t="str">
        <f>IF(ISBLANK('2. Narrative'!AD43),"",'2. Narrative'!AD43)</f>
        <v/>
      </c>
      <c r="G48" s="190" t="str">
        <f>IF(ISBLANK('2. Narrative'!AJ43),"",'2. Narrative'!AJ43)</f>
        <v/>
      </c>
      <c r="H48" s="190" t="str">
        <f>IF(ISBLANK('2. Narrative'!AP43),"",'2. Narrative'!AP43)</f>
        <v/>
      </c>
      <c r="I48" s="191" t="str">
        <f t="shared" si="4"/>
        <v>no</v>
      </c>
      <c r="J48" s="191" t="str">
        <f t="shared" si="0"/>
        <v>no</v>
      </c>
      <c r="K48" s="191" t="str">
        <f t="shared" si="5"/>
        <v>no</v>
      </c>
      <c r="M48" s="158">
        <f>IF('3. Expenditures'!D42="CCAC", '3. Expenditures'!B42, 0)</f>
        <v>0</v>
      </c>
      <c r="N48" s="158">
        <f>IF('3. Expenditures'!D42="CCAC", '3. Expenditures'!C42, 0)</f>
        <v>0</v>
      </c>
      <c r="O48" s="278">
        <f>IF('3. Expenditures'!D42="CCAC", '3. Expenditures'!E42, 0)</f>
        <v>0</v>
      </c>
      <c r="P48" s="308">
        <f t="shared" si="6"/>
        <v>0</v>
      </c>
      <c r="Q48" s="316">
        <f>IF('3. Expenditures'!D42="CCAC", '3. Expenditures'!L42, 0)</f>
        <v>0</v>
      </c>
      <c r="R48" s="310">
        <f>IF('3. Expenditures'!D42="CCAC", '3. Expenditures'!N42, 0)</f>
        <v>0</v>
      </c>
      <c r="S48" s="310">
        <f>IF('3. Expenditures'!D42="CCAC", '3. Expenditures'!P42, 0)</f>
        <v>0</v>
      </c>
      <c r="T48" s="310">
        <f>IF('3. Expenditures'!D42="CCAC", '3. Expenditures'!R42, 0)</f>
        <v>0</v>
      </c>
      <c r="U48" s="310">
        <f>IF('3. Expenditures'!D42="CCAC", '3. Expenditures'!T42, 0)</f>
        <v>0</v>
      </c>
      <c r="V48" s="286"/>
      <c r="W48" s="319">
        <f>IF('3. Expenditures'!D42="Co-funding", '3. Expenditures'!L42+'3. Expenditures'!N42+'3. Expenditures'!P42+'3. Expenditures'!R42+'3. Expenditures'!T42, 0)</f>
        <v>0</v>
      </c>
      <c r="X48" s="286"/>
      <c r="Y48" s="286"/>
      <c r="Z48" s="286"/>
      <c r="AA48" s="286"/>
      <c r="AB48" s="286"/>
    </row>
    <row r="49" spans="2:28" s="57" customFormat="1" ht="27" x14ac:dyDescent="0.25">
      <c r="B49" s="188" t="str">
        <f>IF('INT-Pivots'!G44="","",'INT-Pivots'!G44)</f>
        <v>Activity 4.1.4Project Management and Administration</v>
      </c>
      <c r="C49" s="189">
        <f>IF('INT-Pivots'!K44="","",IF('INT-Pivots'!K44="(blank)","Project end",VALUE('INT-Pivots'!K44)))</f>
        <v>46539</v>
      </c>
      <c r="D49" s="190" t="str">
        <f>IF(ISBLANK('2. Narrative'!R44),"",'2. Narrative'!R44)</f>
        <v>On track</v>
      </c>
      <c r="E49" s="190" t="str">
        <f>IF(ISBLANK('2. Narrative'!X44),"",'2. Narrative'!X44)</f>
        <v/>
      </c>
      <c r="F49" s="190" t="str">
        <f>IF(ISBLANK('2. Narrative'!AD44),"",'2. Narrative'!AD44)</f>
        <v/>
      </c>
      <c r="G49" s="190" t="str">
        <f>IF(ISBLANK('2. Narrative'!AJ44),"",'2. Narrative'!AJ44)</f>
        <v/>
      </c>
      <c r="H49" s="190" t="str">
        <f>IF(ISBLANK('2. Narrative'!AP44),"",'2. Narrative'!AP44)</f>
        <v/>
      </c>
      <c r="I49" s="191" t="str">
        <f t="shared" si="4"/>
        <v>no</v>
      </c>
      <c r="J49" s="191" t="str">
        <f t="shared" si="0"/>
        <v>no</v>
      </c>
      <c r="K49" s="191" t="str">
        <f t="shared" si="5"/>
        <v>no</v>
      </c>
      <c r="M49" s="158">
        <f>IF('3. Expenditures'!D43="CCAC", '3. Expenditures'!B43, 0)</f>
        <v>0</v>
      </c>
      <c r="N49" s="158">
        <f>IF('3. Expenditures'!D43="CCAC", '3. Expenditures'!C43, 0)</f>
        <v>0</v>
      </c>
      <c r="O49" s="278">
        <f>IF('3. Expenditures'!D43="CCAC", '3. Expenditures'!E43, 0)</f>
        <v>0</v>
      </c>
      <c r="P49" s="308">
        <f t="shared" si="6"/>
        <v>0</v>
      </c>
      <c r="Q49" s="317">
        <f>IF('3. Expenditures'!D43="CCAC", '3. Expenditures'!L43, 0)</f>
        <v>0</v>
      </c>
      <c r="R49" s="310">
        <f>IF('3. Expenditures'!D43="CCAC", '3. Expenditures'!N43, 0)</f>
        <v>0</v>
      </c>
      <c r="S49" s="310">
        <f>IF('3. Expenditures'!D43="CCAC", '3. Expenditures'!P43, 0)</f>
        <v>0</v>
      </c>
      <c r="T49" s="310">
        <f>IF('3. Expenditures'!D43="CCAC", '3. Expenditures'!R43, 0)</f>
        <v>0</v>
      </c>
      <c r="U49" s="310">
        <f>IF('3. Expenditures'!D43="CCAC", '3. Expenditures'!T43, 0)</f>
        <v>0</v>
      </c>
      <c r="V49" s="286"/>
      <c r="W49" s="320">
        <f>IF('3. Expenditures'!D43="Co-funding", '3. Expenditures'!L43+'3. Expenditures'!N43+'3. Expenditures'!P43+'3. Expenditures'!R43+'3. Expenditures'!T43, 0)</f>
        <v>0</v>
      </c>
      <c r="X49" s="286"/>
      <c r="Y49" s="286"/>
      <c r="Z49" s="286"/>
      <c r="AA49" s="286"/>
      <c r="AB49" s="286"/>
    </row>
    <row r="50" spans="2:28" s="57" customFormat="1" ht="13.5" x14ac:dyDescent="0.25">
      <c r="B50" s="188" t="str">
        <f>IF('INT-Pivots'!G45="","",'INT-Pivots'!G45)</f>
        <v/>
      </c>
      <c r="C50" s="189" t="str">
        <f>IF('INT-Pivots'!K45="","",IF('INT-Pivots'!K45="(blank)","Project end",VALUE('INT-Pivots'!K45)))</f>
        <v/>
      </c>
      <c r="D50" s="190" t="str">
        <f>IF(ISBLANK('2. Narrative'!R45),"",'2. Narrative'!R45)</f>
        <v/>
      </c>
      <c r="E50" s="190" t="str">
        <f>IF(ISBLANK('2. Narrative'!X45),"",'2. Narrative'!X45)</f>
        <v/>
      </c>
      <c r="F50" s="190" t="str">
        <f>IF(ISBLANK('2. Narrative'!AD45),"",'2. Narrative'!AD45)</f>
        <v/>
      </c>
      <c r="G50" s="190" t="str">
        <f>IF(ISBLANK('2. Narrative'!AJ45),"",'2. Narrative'!AJ45)</f>
        <v/>
      </c>
      <c r="H50" s="190" t="str">
        <f>IF(ISBLANK('2. Narrative'!AP45),"",'2. Narrative'!AP45)</f>
        <v/>
      </c>
      <c r="I50" s="191" t="str">
        <f t="shared" si="4"/>
        <v>no</v>
      </c>
      <c r="J50" s="191" t="str">
        <f t="shared" si="0"/>
        <v>no</v>
      </c>
      <c r="K50" s="191" t="str">
        <f t="shared" si="5"/>
        <v>no</v>
      </c>
      <c r="M50" s="158">
        <f>IF('3. Expenditures'!D44="CCAC", '3. Expenditures'!B44, 0)</f>
        <v>0</v>
      </c>
      <c r="N50" s="158">
        <f>IF('3. Expenditures'!D44="CCAC", '3. Expenditures'!C44, 0)</f>
        <v>0</v>
      </c>
      <c r="O50" s="278">
        <f>IF('3. Expenditures'!D44="CCAC", '3. Expenditures'!E44, 0)</f>
        <v>0</v>
      </c>
      <c r="P50" s="308">
        <f t="shared" si="6"/>
        <v>0</v>
      </c>
      <c r="Q50" s="316">
        <f>IF('3. Expenditures'!D44="CCAC", '3. Expenditures'!L44, 0)</f>
        <v>0</v>
      </c>
      <c r="R50" s="310">
        <f>IF('3. Expenditures'!D44="CCAC", '3. Expenditures'!N44, 0)</f>
        <v>0</v>
      </c>
      <c r="S50" s="310">
        <f>IF('3. Expenditures'!D44="CCAC", '3. Expenditures'!P44, 0)</f>
        <v>0</v>
      </c>
      <c r="T50" s="310">
        <f>IF('3. Expenditures'!D44="CCAC", '3. Expenditures'!R44, 0)</f>
        <v>0</v>
      </c>
      <c r="U50" s="310">
        <f>IF('3. Expenditures'!D44="CCAC", '3. Expenditures'!T44, 0)</f>
        <v>0</v>
      </c>
      <c r="V50" s="286"/>
      <c r="W50" s="319">
        <f>IF('3. Expenditures'!D44="Co-funding", '3. Expenditures'!L44+'3. Expenditures'!N44+'3. Expenditures'!P44+'3. Expenditures'!R44+'3. Expenditures'!T44, 0)</f>
        <v>0</v>
      </c>
      <c r="X50" s="286"/>
      <c r="Y50" s="286"/>
      <c r="Z50" s="286"/>
      <c r="AA50" s="286"/>
      <c r="AB50" s="286"/>
    </row>
    <row r="51" spans="2:28" s="57" customFormat="1" ht="13.5" x14ac:dyDescent="0.25">
      <c r="B51" s="188" t="str">
        <f>IF('INT-Pivots'!G46="","",'INT-Pivots'!G46)</f>
        <v/>
      </c>
      <c r="C51" s="189" t="str">
        <f>IF('INT-Pivots'!K46="","",IF('INT-Pivots'!K46="(blank)","Project end",VALUE('INT-Pivots'!K46)))</f>
        <v/>
      </c>
      <c r="D51" s="190" t="str">
        <f>IF(ISBLANK('2. Narrative'!R46),"",'2. Narrative'!R46)</f>
        <v/>
      </c>
      <c r="E51" s="190" t="str">
        <f>IF(ISBLANK('2. Narrative'!X46),"",'2. Narrative'!X46)</f>
        <v/>
      </c>
      <c r="F51" s="190" t="str">
        <f>IF(ISBLANK('2. Narrative'!AD46),"",'2. Narrative'!AD46)</f>
        <v/>
      </c>
      <c r="G51" s="190" t="str">
        <f>IF(ISBLANK('2. Narrative'!AJ46),"",'2. Narrative'!AJ46)</f>
        <v/>
      </c>
      <c r="H51" s="190" t="str">
        <f>IF(ISBLANK('2. Narrative'!AP46),"",'2. Narrative'!AP46)</f>
        <v/>
      </c>
      <c r="I51" s="191" t="str">
        <f t="shared" si="4"/>
        <v>no</v>
      </c>
      <c r="J51" s="191" t="str">
        <f t="shared" si="0"/>
        <v>no</v>
      </c>
      <c r="K51" s="191" t="str">
        <f t="shared" si="5"/>
        <v>no</v>
      </c>
      <c r="M51" s="158">
        <f>IF('3. Expenditures'!D45="CCAC", '3. Expenditures'!B45, 0)</f>
        <v>0</v>
      </c>
      <c r="N51" s="158">
        <f>IF('3. Expenditures'!D45="CCAC", '3. Expenditures'!C45, 0)</f>
        <v>0</v>
      </c>
      <c r="O51" s="278">
        <f>IF('3. Expenditures'!D45="CCAC", '3. Expenditures'!E45, 0)</f>
        <v>0</v>
      </c>
      <c r="P51" s="308">
        <f t="shared" si="6"/>
        <v>0</v>
      </c>
      <c r="Q51" s="316">
        <f>IF('3. Expenditures'!D45="CCAC", '3. Expenditures'!L45, 0)</f>
        <v>0</v>
      </c>
      <c r="R51" s="310">
        <f>IF('3. Expenditures'!D45="CCAC", '3. Expenditures'!N45, 0)</f>
        <v>0</v>
      </c>
      <c r="S51" s="310">
        <f>IF('3. Expenditures'!D45="CCAC", '3. Expenditures'!P45, 0)</f>
        <v>0</v>
      </c>
      <c r="T51" s="310">
        <f>IF('3. Expenditures'!D45="CCAC", '3. Expenditures'!R45, 0)</f>
        <v>0</v>
      </c>
      <c r="U51" s="310">
        <f>IF('3. Expenditures'!D45="CCAC", '3. Expenditures'!T45, 0)</f>
        <v>0</v>
      </c>
      <c r="V51" s="286"/>
      <c r="W51" s="320">
        <f>IF('3. Expenditures'!D45="Co-funding", '3. Expenditures'!L45+'3. Expenditures'!N45+'3. Expenditures'!P45+'3. Expenditures'!R45+'3. Expenditures'!T45, 0)</f>
        <v>0</v>
      </c>
      <c r="X51" s="286"/>
      <c r="Y51" s="286"/>
      <c r="Z51" s="286"/>
      <c r="AA51" s="286"/>
      <c r="AB51" s="286"/>
    </row>
    <row r="52" spans="2:28" s="57" customFormat="1" ht="13.5" x14ac:dyDescent="0.25">
      <c r="B52" s="188" t="str">
        <f>IF('INT-Pivots'!G47="","",'INT-Pivots'!G47)</f>
        <v/>
      </c>
      <c r="C52" s="189" t="str">
        <f>IF('INT-Pivots'!K47="","",IF('INT-Pivots'!K47="(blank)","Project end",VALUE('INT-Pivots'!K47)))</f>
        <v/>
      </c>
      <c r="D52" s="190" t="str">
        <f>IF(ISBLANK('2. Narrative'!R47),"",'2. Narrative'!R47)</f>
        <v/>
      </c>
      <c r="E52" s="190" t="str">
        <f>IF(ISBLANK('2. Narrative'!X47),"",'2. Narrative'!X47)</f>
        <v/>
      </c>
      <c r="F52" s="190" t="str">
        <f>IF(ISBLANK('2. Narrative'!AD47),"",'2. Narrative'!AD47)</f>
        <v/>
      </c>
      <c r="G52" s="190" t="str">
        <f>IF(ISBLANK('2. Narrative'!AJ47),"",'2. Narrative'!AJ47)</f>
        <v/>
      </c>
      <c r="H52" s="190" t="str">
        <f>IF(ISBLANK('2. Narrative'!AP47),"",'2. Narrative'!AP47)</f>
        <v/>
      </c>
      <c r="I52" s="191" t="str">
        <f t="shared" si="4"/>
        <v>no</v>
      </c>
      <c r="J52" s="191" t="str">
        <f t="shared" si="0"/>
        <v>no</v>
      </c>
      <c r="K52" s="191" t="str">
        <f t="shared" si="5"/>
        <v>no</v>
      </c>
      <c r="M52" s="158">
        <f>IF('3. Expenditures'!D46="CCAC", '3. Expenditures'!B46, 0)</f>
        <v>0</v>
      </c>
      <c r="N52" s="158">
        <f>IF('3. Expenditures'!D46="CCAC", '3. Expenditures'!C46, 0)</f>
        <v>0</v>
      </c>
      <c r="O52" s="278">
        <f>IF('3. Expenditures'!D46="CCAC", '3. Expenditures'!E46, 0)</f>
        <v>0</v>
      </c>
      <c r="P52" s="308">
        <f t="shared" si="6"/>
        <v>0</v>
      </c>
      <c r="Q52" s="317">
        <f>IF('3. Expenditures'!D46="CCAC", '3. Expenditures'!L46, 0)</f>
        <v>0</v>
      </c>
      <c r="R52" s="310">
        <f>IF('3. Expenditures'!D46="CCAC", '3. Expenditures'!N46, 0)</f>
        <v>0</v>
      </c>
      <c r="S52" s="310">
        <f>IF('3. Expenditures'!D46="CCAC", '3. Expenditures'!P46, 0)</f>
        <v>0</v>
      </c>
      <c r="T52" s="310">
        <f>IF('3. Expenditures'!D46="CCAC", '3. Expenditures'!R46, 0)</f>
        <v>0</v>
      </c>
      <c r="U52" s="310">
        <f>IF('3. Expenditures'!D46="CCAC", '3. Expenditures'!T46, 0)</f>
        <v>0</v>
      </c>
      <c r="V52" s="286"/>
      <c r="W52" s="319">
        <f>IF('3. Expenditures'!D46="Co-funding", '3. Expenditures'!L46+'3. Expenditures'!N46+'3. Expenditures'!P46+'3. Expenditures'!R46+'3. Expenditures'!T46, 0)</f>
        <v>0</v>
      </c>
      <c r="X52" s="286"/>
      <c r="Y52" s="286"/>
      <c r="Z52" s="286"/>
      <c r="AA52" s="286"/>
      <c r="AB52" s="286"/>
    </row>
    <row r="53" spans="2:28" s="57" customFormat="1" ht="13.5" x14ac:dyDescent="0.25">
      <c r="B53" s="188" t="str">
        <f>IF('INT-Pivots'!G48="","",'INT-Pivots'!G48)</f>
        <v/>
      </c>
      <c r="C53" s="189" t="str">
        <f>IF('INT-Pivots'!K48="","",IF('INT-Pivots'!K48="(blank)","Project end",VALUE('INT-Pivots'!K48)))</f>
        <v/>
      </c>
      <c r="D53" s="190" t="str">
        <f>IF(ISBLANK('2. Narrative'!R48),"",'2. Narrative'!R48)</f>
        <v/>
      </c>
      <c r="E53" s="190" t="str">
        <f>IF(ISBLANK('2. Narrative'!X48),"",'2. Narrative'!X48)</f>
        <v/>
      </c>
      <c r="F53" s="190" t="str">
        <f>IF(ISBLANK('2. Narrative'!AD48),"",'2. Narrative'!AD48)</f>
        <v/>
      </c>
      <c r="G53" s="190" t="str">
        <f>IF(ISBLANK('2. Narrative'!AJ48),"",'2. Narrative'!AJ48)</f>
        <v/>
      </c>
      <c r="H53" s="190" t="str">
        <f>IF(ISBLANK('2. Narrative'!AP48),"",'2. Narrative'!AP48)</f>
        <v/>
      </c>
      <c r="I53" s="191" t="str">
        <f t="shared" si="4"/>
        <v>no</v>
      </c>
      <c r="J53" s="191" t="str">
        <f t="shared" si="0"/>
        <v>no</v>
      </c>
      <c r="K53" s="191" t="str">
        <f t="shared" si="5"/>
        <v>no</v>
      </c>
      <c r="M53" s="158">
        <f>IF('3. Expenditures'!D47="CCAC", '3. Expenditures'!B47, 0)</f>
        <v>0</v>
      </c>
      <c r="N53" s="158">
        <f>IF('3. Expenditures'!D47="CCAC", '3. Expenditures'!C47, 0)</f>
        <v>0</v>
      </c>
      <c r="O53" s="278">
        <f>IF('3. Expenditures'!D47="CCAC", '3. Expenditures'!E47, 0)</f>
        <v>0</v>
      </c>
      <c r="P53" s="308">
        <f t="shared" si="6"/>
        <v>0</v>
      </c>
      <c r="Q53" s="316">
        <f>IF('3. Expenditures'!D47="CCAC", '3. Expenditures'!L47, 0)</f>
        <v>0</v>
      </c>
      <c r="R53" s="310">
        <f>IF('3. Expenditures'!D47="CCAC", '3. Expenditures'!N47, 0)</f>
        <v>0</v>
      </c>
      <c r="S53" s="310">
        <f>IF('3. Expenditures'!D47="CCAC", '3. Expenditures'!P47, 0)</f>
        <v>0</v>
      </c>
      <c r="T53" s="310">
        <f>IF('3. Expenditures'!D47="CCAC", '3. Expenditures'!R47, 0)</f>
        <v>0</v>
      </c>
      <c r="U53" s="310">
        <f>IF('3. Expenditures'!D47="CCAC", '3. Expenditures'!T47, 0)</f>
        <v>0</v>
      </c>
      <c r="V53" s="286"/>
      <c r="W53" s="320">
        <f>IF('3. Expenditures'!D47="Co-funding", '3. Expenditures'!L47+'3. Expenditures'!N47+'3. Expenditures'!P47+'3. Expenditures'!R47+'3. Expenditures'!T47, 0)</f>
        <v>0</v>
      </c>
      <c r="X53" s="286"/>
      <c r="Y53" s="286"/>
      <c r="Z53" s="286"/>
      <c r="AA53" s="286"/>
      <c r="AB53" s="286"/>
    </row>
    <row r="54" spans="2:28" s="57" customFormat="1" ht="13.5" x14ac:dyDescent="0.25">
      <c r="B54" s="188" t="str">
        <f>IF('INT-Pivots'!G49="","",'INT-Pivots'!G49)</f>
        <v/>
      </c>
      <c r="C54" s="189" t="str">
        <f>IF('INT-Pivots'!K49="","",IF('INT-Pivots'!K49="(blank)","Project end",VALUE('INT-Pivots'!K49)))</f>
        <v/>
      </c>
      <c r="D54" s="190" t="str">
        <f>IF(ISBLANK('2. Narrative'!R49),"",'2. Narrative'!R49)</f>
        <v/>
      </c>
      <c r="E54" s="190" t="str">
        <f>IF(ISBLANK('2. Narrative'!X49),"",'2. Narrative'!X49)</f>
        <v/>
      </c>
      <c r="F54" s="190" t="str">
        <f>IF(ISBLANK('2. Narrative'!AD49),"",'2. Narrative'!AD49)</f>
        <v/>
      </c>
      <c r="G54" s="190" t="str">
        <f>IF(ISBLANK('2. Narrative'!AJ49),"",'2. Narrative'!AJ49)</f>
        <v/>
      </c>
      <c r="H54" s="190" t="str">
        <f>IF(ISBLANK('2. Narrative'!AP49),"",'2. Narrative'!AP49)</f>
        <v/>
      </c>
      <c r="I54" s="191" t="str">
        <f t="shared" si="4"/>
        <v>no</v>
      </c>
      <c r="J54" s="191" t="str">
        <f t="shared" si="0"/>
        <v>no</v>
      </c>
      <c r="K54" s="191" t="str">
        <f t="shared" si="5"/>
        <v>no</v>
      </c>
      <c r="M54" s="158">
        <f>IF('3. Expenditures'!D48="CCAC", '3. Expenditures'!B48, 0)</f>
        <v>0</v>
      </c>
      <c r="N54" s="158">
        <f>IF('3. Expenditures'!D48="CCAC", '3. Expenditures'!C48, 0)</f>
        <v>0</v>
      </c>
      <c r="O54" s="278">
        <f>IF('3. Expenditures'!D48="CCAC", '3. Expenditures'!E48, 0)</f>
        <v>0</v>
      </c>
      <c r="P54" s="308">
        <f t="shared" si="6"/>
        <v>0</v>
      </c>
      <c r="Q54" s="316">
        <f>IF('3. Expenditures'!D48="CCAC", '3. Expenditures'!L48, 0)</f>
        <v>0</v>
      </c>
      <c r="R54" s="310">
        <f>IF('3. Expenditures'!D48="CCAC", '3. Expenditures'!N48, 0)</f>
        <v>0</v>
      </c>
      <c r="S54" s="310">
        <f>IF('3. Expenditures'!D48="CCAC", '3. Expenditures'!P48, 0)</f>
        <v>0</v>
      </c>
      <c r="T54" s="310">
        <f>IF('3. Expenditures'!D48="CCAC", '3. Expenditures'!R48, 0)</f>
        <v>0</v>
      </c>
      <c r="U54" s="310">
        <f>IF('3. Expenditures'!D48="CCAC", '3. Expenditures'!T48, 0)</f>
        <v>0</v>
      </c>
      <c r="V54" s="286"/>
      <c r="W54" s="319">
        <f>IF('3. Expenditures'!D48="Co-funding", '3. Expenditures'!L48+'3. Expenditures'!N48+'3. Expenditures'!P48+'3. Expenditures'!R48+'3. Expenditures'!T48, 0)</f>
        <v>0</v>
      </c>
      <c r="X54" s="286"/>
      <c r="Y54" s="286"/>
      <c r="Z54" s="286"/>
      <c r="AA54" s="286"/>
      <c r="AB54" s="286"/>
    </row>
    <row r="55" spans="2:28" s="57" customFormat="1" ht="13.5" x14ac:dyDescent="0.25">
      <c r="B55" s="188" t="str">
        <f>IF('INT-Pivots'!G50="","",'INT-Pivots'!G50)</f>
        <v/>
      </c>
      <c r="C55" s="189" t="str">
        <f>IF('INT-Pivots'!K50="","",IF('INT-Pivots'!K50="(blank)","Project end",VALUE('INT-Pivots'!K50)))</f>
        <v/>
      </c>
      <c r="D55" s="190" t="str">
        <f>IF(ISBLANK('2. Narrative'!R50),"",'2. Narrative'!R50)</f>
        <v/>
      </c>
      <c r="E55" s="190" t="str">
        <f>IF(ISBLANK('2. Narrative'!X50),"",'2. Narrative'!X50)</f>
        <v/>
      </c>
      <c r="F55" s="190" t="str">
        <f>IF(ISBLANK('2. Narrative'!AD50),"",'2. Narrative'!AD50)</f>
        <v/>
      </c>
      <c r="G55" s="190" t="str">
        <f>IF(ISBLANK('2. Narrative'!AJ50),"",'2. Narrative'!AJ50)</f>
        <v/>
      </c>
      <c r="H55" s="190" t="str">
        <f>IF(ISBLANK('2. Narrative'!AP50),"",'2. Narrative'!AP50)</f>
        <v/>
      </c>
      <c r="I55" s="191" t="str">
        <f t="shared" si="4"/>
        <v>no</v>
      </c>
      <c r="J55" s="191" t="str">
        <f t="shared" si="0"/>
        <v>no</v>
      </c>
      <c r="K55" s="191" t="str">
        <f t="shared" si="5"/>
        <v>no</v>
      </c>
      <c r="M55" s="158">
        <f>IF('3. Expenditures'!D49="CCAC", '3. Expenditures'!B49, 0)</f>
        <v>0</v>
      </c>
      <c r="N55" s="158">
        <f>IF('3. Expenditures'!D49="CCAC", '3. Expenditures'!C49, 0)</f>
        <v>0</v>
      </c>
      <c r="O55" s="278">
        <f>IF('3. Expenditures'!D49="CCAC", '3. Expenditures'!E49, 0)</f>
        <v>0</v>
      </c>
      <c r="P55" s="308">
        <f t="shared" si="6"/>
        <v>0</v>
      </c>
      <c r="Q55" s="317">
        <f>IF('3. Expenditures'!D49="CCAC", '3. Expenditures'!L49, 0)</f>
        <v>0</v>
      </c>
      <c r="R55" s="310">
        <f>IF('3. Expenditures'!D49="CCAC", '3. Expenditures'!N49, 0)</f>
        <v>0</v>
      </c>
      <c r="S55" s="310">
        <f>IF('3. Expenditures'!D49="CCAC", '3. Expenditures'!P49, 0)</f>
        <v>0</v>
      </c>
      <c r="T55" s="310">
        <f>IF('3. Expenditures'!D49="CCAC", '3. Expenditures'!R49, 0)</f>
        <v>0</v>
      </c>
      <c r="U55" s="310">
        <f>IF('3. Expenditures'!D49="CCAC", '3. Expenditures'!T49, 0)</f>
        <v>0</v>
      </c>
      <c r="V55" s="286"/>
      <c r="W55" s="320">
        <f>IF('3. Expenditures'!D49="Co-funding", '3. Expenditures'!L49+'3. Expenditures'!N49+'3. Expenditures'!P49+'3. Expenditures'!R49+'3. Expenditures'!T49, 0)</f>
        <v>0</v>
      </c>
      <c r="X55" s="286"/>
      <c r="Y55" s="286"/>
      <c r="Z55" s="286"/>
      <c r="AA55" s="286"/>
      <c r="AB55" s="286"/>
    </row>
    <row r="56" spans="2:28" s="57" customFormat="1" ht="13.5" x14ac:dyDescent="0.25">
      <c r="B56" s="188" t="str">
        <f>IF('INT-Pivots'!G51="","",'INT-Pivots'!G51)</f>
        <v/>
      </c>
      <c r="C56" s="189" t="str">
        <f>IF('INT-Pivots'!K51="","",IF('INT-Pivots'!K51="(blank)","Project end",VALUE('INT-Pivots'!K51)))</f>
        <v/>
      </c>
      <c r="D56" s="190" t="str">
        <f>IF(ISBLANK('2. Narrative'!R51),"",'2. Narrative'!R51)</f>
        <v/>
      </c>
      <c r="E56" s="190" t="str">
        <f>IF(ISBLANK('2. Narrative'!X51),"",'2. Narrative'!X51)</f>
        <v/>
      </c>
      <c r="F56" s="190" t="str">
        <f>IF(ISBLANK('2. Narrative'!AD51),"",'2. Narrative'!AD51)</f>
        <v/>
      </c>
      <c r="G56" s="190" t="str">
        <f>IF(ISBLANK('2. Narrative'!AJ51),"",'2. Narrative'!AJ51)</f>
        <v/>
      </c>
      <c r="H56" s="190" t="str">
        <f>IF(ISBLANK('2. Narrative'!AP51),"",'2. Narrative'!AP51)</f>
        <v/>
      </c>
      <c r="I56" s="191" t="str">
        <f t="shared" si="4"/>
        <v>no</v>
      </c>
      <c r="J56" s="191" t="str">
        <f t="shared" si="0"/>
        <v>no</v>
      </c>
      <c r="K56" s="191" t="str">
        <f t="shared" si="5"/>
        <v>no</v>
      </c>
      <c r="M56" s="158">
        <f>IF('3. Expenditures'!D50="CCAC", '3. Expenditures'!B50, 0)</f>
        <v>0</v>
      </c>
      <c r="N56" s="158">
        <f>IF('3. Expenditures'!D50="CCAC", '3. Expenditures'!C50, 0)</f>
        <v>0</v>
      </c>
      <c r="O56" s="278">
        <f>IF('3. Expenditures'!D50="CCAC", '3. Expenditures'!E50, 0)</f>
        <v>0</v>
      </c>
      <c r="P56" s="308">
        <f t="shared" si="6"/>
        <v>0</v>
      </c>
      <c r="Q56" s="316">
        <f>IF('3. Expenditures'!D50="CCAC", '3. Expenditures'!L50, 0)</f>
        <v>0</v>
      </c>
      <c r="R56" s="310">
        <f>IF('3. Expenditures'!D50="CCAC", '3. Expenditures'!N50, 0)</f>
        <v>0</v>
      </c>
      <c r="S56" s="310">
        <f>IF('3. Expenditures'!D50="CCAC", '3. Expenditures'!P50, 0)</f>
        <v>0</v>
      </c>
      <c r="T56" s="310">
        <f>IF('3. Expenditures'!D50="CCAC", '3. Expenditures'!R50, 0)</f>
        <v>0</v>
      </c>
      <c r="U56" s="310">
        <f>IF('3. Expenditures'!D50="CCAC", '3. Expenditures'!T50, 0)</f>
        <v>0</v>
      </c>
      <c r="V56" s="286"/>
      <c r="W56" s="319">
        <f>IF('3. Expenditures'!D50="Co-funding", '3. Expenditures'!L50+'3. Expenditures'!N50+'3. Expenditures'!P50+'3. Expenditures'!R50+'3. Expenditures'!T50, 0)</f>
        <v>0</v>
      </c>
      <c r="X56" s="286"/>
      <c r="Y56" s="286"/>
      <c r="Z56" s="286"/>
      <c r="AA56" s="286"/>
      <c r="AB56" s="286"/>
    </row>
    <row r="57" spans="2:28" s="57" customFormat="1" ht="13.5" x14ac:dyDescent="0.25">
      <c r="B57" s="188" t="str">
        <f>IF('INT-Pivots'!G52="","",'INT-Pivots'!G52)</f>
        <v/>
      </c>
      <c r="C57" s="189" t="str">
        <f>IF('INT-Pivots'!K52="","",IF('INT-Pivots'!K52="(blank)","Project end",VALUE('INT-Pivots'!K52)))</f>
        <v/>
      </c>
      <c r="D57" s="190" t="str">
        <f>IF(ISBLANK('2. Narrative'!R52),"",'2. Narrative'!R52)</f>
        <v/>
      </c>
      <c r="E57" s="190" t="str">
        <f>IF(ISBLANK('2. Narrative'!X52),"",'2. Narrative'!X52)</f>
        <v/>
      </c>
      <c r="F57" s="190" t="str">
        <f>IF(ISBLANK('2. Narrative'!AD52),"",'2. Narrative'!AD52)</f>
        <v/>
      </c>
      <c r="G57" s="190" t="str">
        <f>IF(ISBLANK('2. Narrative'!AJ52),"",'2. Narrative'!AJ52)</f>
        <v/>
      </c>
      <c r="H57" s="190" t="str">
        <f>IF(ISBLANK('2. Narrative'!AP52),"",'2. Narrative'!AP52)</f>
        <v/>
      </c>
      <c r="I57" s="191" t="str">
        <f t="shared" si="4"/>
        <v>no</v>
      </c>
      <c r="J57" s="191" t="str">
        <f t="shared" si="0"/>
        <v>no</v>
      </c>
      <c r="K57" s="191" t="str">
        <f t="shared" si="5"/>
        <v>no</v>
      </c>
      <c r="M57" s="158">
        <f>IF('3. Expenditures'!D51="CCAC", '3. Expenditures'!B51, 0)</f>
        <v>0</v>
      </c>
      <c r="N57" s="158">
        <f>IF('3. Expenditures'!D51="CCAC", '3. Expenditures'!C51, 0)</f>
        <v>0</v>
      </c>
      <c r="O57" s="278">
        <f>IF('3. Expenditures'!D51="CCAC", '3. Expenditures'!E51, 0)</f>
        <v>0</v>
      </c>
      <c r="P57" s="308">
        <f t="shared" si="6"/>
        <v>0</v>
      </c>
      <c r="Q57" s="316">
        <f>IF('3. Expenditures'!D51="CCAC", '3. Expenditures'!L51, 0)</f>
        <v>0</v>
      </c>
      <c r="R57" s="310">
        <f>IF('3. Expenditures'!D51="CCAC", '3. Expenditures'!N51, 0)</f>
        <v>0</v>
      </c>
      <c r="S57" s="310">
        <f>IF('3. Expenditures'!D51="CCAC", '3. Expenditures'!P51, 0)</f>
        <v>0</v>
      </c>
      <c r="T57" s="310">
        <f>IF('3. Expenditures'!D51="CCAC", '3. Expenditures'!R51, 0)</f>
        <v>0</v>
      </c>
      <c r="U57" s="310">
        <f>IF('3. Expenditures'!D51="CCAC", '3. Expenditures'!T51, 0)</f>
        <v>0</v>
      </c>
      <c r="V57" s="286"/>
      <c r="W57" s="320">
        <f>IF('3. Expenditures'!D51="Co-funding", '3. Expenditures'!L51+'3. Expenditures'!N51+'3. Expenditures'!P51+'3. Expenditures'!R51+'3. Expenditures'!T51, 0)</f>
        <v>0</v>
      </c>
      <c r="X57" s="286"/>
      <c r="Y57" s="286"/>
      <c r="Z57" s="286"/>
      <c r="AA57" s="286"/>
      <c r="AB57" s="286"/>
    </row>
    <row r="58" spans="2:28" s="57" customFormat="1" ht="13.5" x14ac:dyDescent="0.25">
      <c r="B58" s="188" t="str">
        <f>IF('INT-Pivots'!G53="","",'INT-Pivots'!G53)</f>
        <v/>
      </c>
      <c r="C58" s="189" t="str">
        <f>IF('INT-Pivots'!K53="","",IF('INT-Pivots'!K53="(blank)","Project end",VALUE('INT-Pivots'!K53)))</f>
        <v/>
      </c>
      <c r="D58" s="190" t="str">
        <f>IF(ISBLANK('2. Narrative'!R53),"",'2. Narrative'!R53)</f>
        <v/>
      </c>
      <c r="E58" s="190" t="str">
        <f>IF(ISBLANK('2. Narrative'!X53),"",'2. Narrative'!X53)</f>
        <v/>
      </c>
      <c r="F58" s="190" t="str">
        <f>IF(ISBLANK('2. Narrative'!AD53),"",'2. Narrative'!AD53)</f>
        <v/>
      </c>
      <c r="G58" s="190" t="str">
        <f>IF(ISBLANK('2. Narrative'!AJ53),"",'2. Narrative'!AJ53)</f>
        <v/>
      </c>
      <c r="H58" s="190" t="str">
        <f>IF(ISBLANK('2. Narrative'!AP53),"",'2. Narrative'!AP53)</f>
        <v/>
      </c>
      <c r="I58" s="191" t="str">
        <f t="shared" si="4"/>
        <v>no</v>
      </c>
      <c r="J58" s="191" t="str">
        <f t="shared" si="0"/>
        <v>no</v>
      </c>
      <c r="K58" s="191" t="str">
        <f t="shared" si="5"/>
        <v>no</v>
      </c>
      <c r="M58" s="158">
        <f>IF('3. Expenditures'!D52="CCAC", '3. Expenditures'!B52, 0)</f>
        <v>0</v>
      </c>
      <c r="N58" s="158">
        <f>IF('3. Expenditures'!D52="CCAC", '3. Expenditures'!C52, 0)</f>
        <v>0</v>
      </c>
      <c r="O58" s="278">
        <f>IF('3. Expenditures'!D52="CCAC", '3. Expenditures'!E52, 0)</f>
        <v>0</v>
      </c>
      <c r="P58" s="308">
        <f t="shared" si="6"/>
        <v>0</v>
      </c>
      <c r="Q58" s="317">
        <f>IF('3. Expenditures'!D52="CCAC", '3. Expenditures'!L52, 0)</f>
        <v>0</v>
      </c>
      <c r="R58" s="310">
        <f>IF('3. Expenditures'!D52="CCAC", '3. Expenditures'!N52, 0)</f>
        <v>0</v>
      </c>
      <c r="S58" s="310">
        <f>IF('3. Expenditures'!D52="CCAC", '3. Expenditures'!P52, 0)</f>
        <v>0</v>
      </c>
      <c r="T58" s="310">
        <f>IF('3. Expenditures'!D52="CCAC", '3. Expenditures'!R52, 0)</f>
        <v>0</v>
      </c>
      <c r="U58" s="310">
        <f>IF('3. Expenditures'!D52="CCAC", '3. Expenditures'!T52, 0)</f>
        <v>0</v>
      </c>
      <c r="V58" s="286"/>
      <c r="W58" s="319">
        <f>IF('3. Expenditures'!D52="Co-funding", '3. Expenditures'!L52+'3. Expenditures'!N52+'3. Expenditures'!P52+'3. Expenditures'!R52+'3. Expenditures'!T52, 0)</f>
        <v>0</v>
      </c>
      <c r="X58" s="286"/>
      <c r="Y58" s="286"/>
      <c r="Z58" s="286"/>
      <c r="AA58" s="286"/>
      <c r="AB58" s="286"/>
    </row>
    <row r="59" spans="2:28" s="57" customFormat="1" ht="13.5" x14ac:dyDescent="0.25">
      <c r="B59" s="188" t="str">
        <f>IF('INT-Pivots'!G54="","",'INT-Pivots'!G54)</f>
        <v/>
      </c>
      <c r="C59" s="189" t="str">
        <f>IF('INT-Pivots'!K54="","",IF('INT-Pivots'!K54="(blank)","Project end",VALUE('INT-Pivots'!K54)))</f>
        <v/>
      </c>
      <c r="D59" s="190" t="str">
        <f>IF(ISBLANK('2. Narrative'!R54),"",'2. Narrative'!R54)</f>
        <v/>
      </c>
      <c r="E59" s="190" t="str">
        <f>IF(ISBLANK('2. Narrative'!X54),"",'2. Narrative'!X54)</f>
        <v/>
      </c>
      <c r="F59" s="190" t="str">
        <f>IF(ISBLANK('2. Narrative'!AD54),"",'2. Narrative'!AD54)</f>
        <v/>
      </c>
      <c r="G59" s="190" t="str">
        <f>IF(ISBLANK('2. Narrative'!AJ54),"",'2. Narrative'!AJ54)</f>
        <v/>
      </c>
      <c r="H59" s="190" t="str">
        <f>IF(ISBLANK('2. Narrative'!AP54),"",'2. Narrative'!AP54)</f>
        <v/>
      </c>
      <c r="I59" s="191" t="str">
        <f t="shared" si="4"/>
        <v>no</v>
      </c>
      <c r="J59" s="191" t="str">
        <f t="shared" si="0"/>
        <v>no</v>
      </c>
      <c r="K59" s="191" t="str">
        <f t="shared" si="5"/>
        <v>no</v>
      </c>
      <c r="M59" s="158">
        <f>IF('3. Expenditures'!D53="CCAC", '3. Expenditures'!B53, 0)</f>
        <v>0</v>
      </c>
      <c r="N59" s="158">
        <f>IF('3. Expenditures'!D53="CCAC", '3. Expenditures'!C53, 0)</f>
        <v>0</v>
      </c>
      <c r="O59" s="278">
        <f>IF('3. Expenditures'!D53="CCAC", '3. Expenditures'!E53, 0)</f>
        <v>0</v>
      </c>
      <c r="P59" s="308">
        <f t="shared" si="6"/>
        <v>0</v>
      </c>
      <c r="Q59" s="316">
        <f>IF('3. Expenditures'!D53="CCAC", '3. Expenditures'!L53, 0)</f>
        <v>0</v>
      </c>
      <c r="R59" s="310">
        <f>IF('3. Expenditures'!D53="CCAC", '3. Expenditures'!N53, 0)</f>
        <v>0</v>
      </c>
      <c r="S59" s="310">
        <f>IF('3. Expenditures'!D53="CCAC", '3. Expenditures'!P53, 0)</f>
        <v>0</v>
      </c>
      <c r="T59" s="310">
        <f>IF('3. Expenditures'!D53="CCAC", '3. Expenditures'!R53, 0)</f>
        <v>0</v>
      </c>
      <c r="U59" s="310">
        <f>IF('3. Expenditures'!D53="CCAC", '3. Expenditures'!T53, 0)</f>
        <v>0</v>
      </c>
      <c r="V59" s="286"/>
      <c r="W59" s="320">
        <f>IF('3. Expenditures'!D53="Co-funding", '3. Expenditures'!L53+'3. Expenditures'!N53+'3. Expenditures'!P53+'3. Expenditures'!R53+'3. Expenditures'!T53, 0)</f>
        <v>0</v>
      </c>
      <c r="X59" s="286"/>
      <c r="Y59" s="286"/>
      <c r="Z59" s="286"/>
      <c r="AA59" s="286"/>
      <c r="AB59" s="286"/>
    </row>
    <row r="60" spans="2:28" s="57" customFormat="1" ht="13.5" x14ac:dyDescent="0.25">
      <c r="B60" s="188" t="str">
        <f>IF('INT-Pivots'!G55="","",'INT-Pivots'!G55)</f>
        <v/>
      </c>
      <c r="C60" s="189" t="str">
        <f>IF('INT-Pivots'!K55="","",IF('INT-Pivots'!K55="(blank)","Project end",VALUE('INT-Pivots'!K55)))</f>
        <v/>
      </c>
      <c r="D60" s="190" t="str">
        <f>IF(ISBLANK('2. Narrative'!R55),"",'2. Narrative'!R55)</f>
        <v/>
      </c>
      <c r="E60" s="190" t="str">
        <f>IF(ISBLANK('2. Narrative'!X55),"",'2. Narrative'!X55)</f>
        <v/>
      </c>
      <c r="F60" s="190" t="str">
        <f>IF(ISBLANK('2. Narrative'!AD55),"",'2. Narrative'!AD55)</f>
        <v/>
      </c>
      <c r="G60" s="190" t="str">
        <f>IF(ISBLANK('2. Narrative'!AJ55),"",'2. Narrative'!AJ55)</f>
        <v/>
      </c>
      <c r="H60" s="190" t="str">
        <f>IF(ISBLANK('2. Narrative'!AP55),"",'2. Narrative'!AP55)</f>
        <v/>
      </c>
      <c r="I60" s="191" t="str">
        <f t="shared" si="4"/>
        <v>no</v>
      </c>
      <c r="J60" s="191" t="str">
        <f t="shared" si="0"/>
        <v>no</v>
      </c>
      <c r="K60" s="191" t="str">
        <f t="shared" si="5"/>
        <v>no</v>
      </c>
      <c r="M60" s="158">
        <f>IF('3. Expenditures'!D54="CCAC", '3. Expenditures'!B54, 0)</f>
        <v>0</v>
      </c>
      <c r="N60" s="158">
        <f>IF('3. Expenditures'!D54="CCAC", '3. Expenditures'!C54, 0)</f>
        <v>0</v>
      </c>
      <c r="O60" s="278">
        <f>IF('3. Expenditures'!D54="CCAC", '3. Expenditures'!E54, 0)</f>
        <v>0</v>
      </c>
      <c r="P60" s="308">
        <f t="shared" si="6"/>
        <v>0</v>
      </c>
      <c r="Q60" s="316">
        <f>IF('3. Expenditures'!D54="CCAC", '3. Expenditures'!L54, 0)</f>
        <v>0</v>
      </c>
      <c r="R60" s="310">
        <f>IF('3. Expenditures'!D54="CCAC", '3. Expenditures'!N54, 0)</f>
        <v>0</v>
      </c>
      <c r="S60" s="310">
        <f>IF('3. Expenditures'!D54="CCAC", '3. Expenditures'!P54, 0)</f>
        <v>0</v>
      </c>
      <c r="T60" s="310">
        <f>IF('3. Expenditures'!D54="CCAC", '3. Expenditures'!R54, 0)</f>
        <v>0</v>
      </c>
      <c r="U60" s="310">
        <f>IF('3. Expenditures'!D54="CCAC", '3. Expenditures'!T54, 0)</f>
        <v>0</v>
      </c>
      <c r="V60" s="286"/>
      <c r="W60" s="319">
        <f>IF('3. Expenditures'!D54="Co-funding", '3. Expenditures'!L54+'3. Expenditures'!N54+'3. Expenditures'!P54+'3. Expenditures'!R54+'3. Expenditures'!T54, 0)</f>
        <v>0</v>
      </c>
      <c r="X60" s="286"/>
      <c r="Y60" s="286"/>
      <c r="Z60" s="286"/>
      <c r="AA60" s="286"/>
      <c r="AB60" s="286"/>
    </row>
    <row r="61" spans="2:28" s="57" customFormat="1" ht="13.5" x14ac:dyDescent="0.25">
      <c r="B61" s="188" t="str">
        <f>IF('INT-Pivots'!G56="","",'INT-Pivots'!G56)</f>
        <v/>
      </c>
      <c r="C61" s="189" t="str">
        <f>IF('INT-Pivots'!K56="","",IF('INT-Pivots'!K56="(blank)","Project end",VALUE('INT-Pivots'!K56)))</f>
        <v/>
      </c>
      <c r="D61" s="190" t="str">
        <f>IF(ISBLANK('2. Narrative'!R56),"",'2. Narrative'!R56)</f>
        <v/>
      </c>
      <c r="E61" s="190" t="str">
        <f>IF(ISBLANK('2. Narrative'!X56),"",'2. Narrative'!X56)</f>
        <v/>
      </c>
      <c r="F61" s="190" t="str">
        <f>IF(ISBLANK('2. Narrative'!AD56),"",'2. Narrative'!AD56)</f>
        <v/>
      </c>
      <c r="G61" s="190" t="str">
        <f>IF(ISBLANK('2. Narrative'!AJ56),"",'2. Narrative'!AJ56)</f>
        <v/>
      </c>
      <c r="H61" s="190" t="str">
        <f>IF(ISBLANK('2. Narrative'!AP56),"",'2. Narrative'!AP56)</f>
        <v/>
      </c>
      <c r="I61" s="191" t="str">
        <f t="shared" si="4"/>
        <v>no</v>
      </c>
      <c r="J61" s="191" t="str">
        <f t="shared" si="0"/>
        <v>no</v>
      </c>
      <c r="K61" s="191" t="str">
        <f t="shared" si="5"/>
        <v>no</v>
      </c>
      <c r="M61" s="158">
        <f>IF('3. Expenditures'!D55="CCAC", '3. Expenditures'!B55, 0)</f>
        <v>0</v>
      </c>
      <c r="N61" s="158">
        <f>IF('3. Expenditures'!D55="CCAC", '3. Expenditures'!C55, 0)</f>
        <v>0</v>
      </c>
      <c r="O61" s="278">
        <f>IF('3. Expenditures'!D55="CCAC", '3. Expenditures'!E55, 0)</f>
        <v>0</v>
      </c>
      <c r="P61" s="308">
        <f t="shared" si="6"/>
        <v>0</v>
      </c>
      <c r="Q61" s="317">
        <f>IF('3. Expenditures'!D55="CCAC", '3. Expenditures'!L55, 0)</f>
        <v>0</v>
      </c>
      <c r="R61" s="310">
        <f>IF('3. Expenditures'!D55="CCAC", '3. Expenditures'!N55, 0)</f>
        <v>0</v>
      </c>
      <c r="S61" s="310">
        <f>IF('3. Expenditures'!D55="CCAC", '3. Expenditures'!P55, 0)</f>
        <v>0</v>
      </c>
      <c r="T61" s="310">
        <f>IF('3. Expenditures'!D55="CCAC", '3. Expenditures'!R55, 0)</f>
        <v>0</v>
      </c>
      <c r="U61" s="310">
        <f>IF('3. Expenditures'!D55="CCAC", '3. Expenditures'!T55, 0)</f>
        <v>0</v>
      </c>
      <c r="V61" s="286"/>
      <c r="W61" s="320">
        <f>IF('3. Expenditures'!D55="Co-funding", '3. Expenditures'!L55+'3. Expenditures'!N55+'3. Expenditures'!P55+'3. Expenditures'!R55+'3. Expenditures'!T55, 0)</f>
        <v>0</v>
      </c>
      <c r="X61" s="286"/>
      <c r="Y61" s="286"/>
      <c r="Z61" s="286"/>
      <c r="AA61" s="286"/>
      <c r="AB61" s="286"/>
    </row>
    <row r="62" spans="2:28" s="57" customFormat="1" ht="13.5" x14ac:dyDescent="0.25">
      <c r="B62" s="188" t="str">
        <f>IF('INT-Pivots'!G57="","",'INT-Pivots'!G57)</f>
        <v/>
      </c>
      <c r="C62" s="189" t="str">
        <f>IF('INT-Pivots'!K57="","",IF('INT-Pivots'!K57="(blank)","Project end",VALUE('INT-Pivots'!K57)))</f>
        <v/>
      </c>
      <c r="D62" s="190" t="str">
        <f>IF(ISBLANK('2. Narrative'!R57),"",'2. Narrative'!R57)</f>
        <v/>
      </c>
      <c r="E62" s="190" t="str">
        <f>IF(ISBLANK('2. Narrative'!X57),"",'2. Narrative'!X57)</f>
        <v/>
      </c>
      <c r="F62" s="190" t="str">
        <f>IF(ISBLANK('2. Narrative'!AD57),"",'2. Narrative'!AD57)</f>
        <v/>
      </c>
      <c r="G62" s="190" t="str">
        <f>IF(ISBLANK('2. Narrative'!AJ57),"",'2. Narrative'!AJ57)</f>
        <v/>
      </c>
      <c r="H62" s="190" t="str">
        <f>IF(ISBLANK('2. Narrative'!AP57),"",'2. Narrative'!AP57)</f>
        <v/>
      </c>
      <c r="I62" s="191" t="str">
        <f t="shared" si="4"/>
        <v>no</v>
      </c>
      <c r="J62" s="191" t="str">
        <f t="shared" si="0"/>
        <v>no</v>
      </c>
      <c r="K62" s="191" t="str">
        <f t="shared" si="5"/>
        <v>no</v>
      </c>
      <c r="M62" s="158">
        <f>IF('3. Expenditures'!D56="CCAC", '3. Expenditures'!B56, 0)</f>
        <v>0</v>
      </c>
      <c r="N62" s="158">
        <f>IF('3. Expenditures'!D56="CCAC", '3. Expenditures'!C56, 0)</f>
        <v>0</v>
      </c>
      <c r="O62" s="278">
        <f>IF('3. Expenditures'!D56="CCAC", '3. Expenditures'!E56, 0)</f>
        <v>0</v>
      </c>
      <c r="P62" s="308">
        <f t="shared" si="6"/>
        <v>0</v>
      </c>
      <c r="Q62" s="316">
        <f>IF('3. Expenditures'!D56="CCAC", '3. Expenditures'!L56, 0)</f>
        <v>0</v>
      </c>
      <c r="R62" s="310">
        <f>IF('3. Expenditures'!D56="CCAC", '3. Expenditures'!N56, 0)</f>
        <v>0</v>
      </c>
      <c r="S62" s="310">
        <f>IF('3. Expenditures'!D56="CCAC", '3. Expenditures'!P56, 0)</f>
        <v>0</v>
      </c>
      <c r="T62" s="310">
        <f>IF('3. Expenditures'!D56="CCAC", '3. Expenditures'!R56, 0)</f>
        <v>0</v>
      </c>
      <c r="U62" s="310">
        <f>IF('3. Expenditures'!D56="CCAC", '3. Expenditures'!T56, 0)</f>
        <v>0</v>
      </c>
      <c r="V62" s="286"/>
      <c r="W62" s="319">
        <f>IF('3. Expenditures'!D56="Co-funding", '3. Expenditures'!L56+'3. Expenditures'!N56+'3. Expenditures'!P56+'3. Expenditures'!R56+'3. Expenditures'!T56, 0)</f>
        <v>0</v>
      </c>
      <c r="X62" s="286"/>
      <c r="Y62" s="286"/>
      <c r="Z62" s="286"/>
      <c r="AA62" s="286"/>
      <c r="AB62" s="286"/>
    </row>
    <row r="63" spans="2:28" s="57" customFormat="1" ht="13.5" x14ac:dyDescent="0.25">
      <c r="B63" s="188" t="str">
        <f>IF('INT-Pivots'!G58="","",'INT-Pivots'!G58)</f>
        <v/>
      </c>
      <c r="C63" s="189" t="str">
        <f>IF('INT-Pivots'!K58="","",IF('INT-Pivots'!K58="(blank)","Project end",VALUE('INT-Pivots'!K58)))</f>
        <v/>
      </c>
      <c r="D63" s="190" t="str">
        <f>IF(ISBLANK('2. Narrative'!R58),"",'2. Narrative'!R58)</f>
        <v/>
      </c>
      <c r="E63" s="190" t="str">
        <f>IF(ISBLANK('2. Narrative'!X58),"",'2. Narrative'!X58)</f>
        <v/>
      </c>
      <c r="F63" s="190" t="str">
        <f>IF(ISBLANK('2. Narrative'!AD58),"",'2. Narrative'!AD58)</f>
        <v/>
      </c>
      <c r="G63" s="190" t="str">
        <f>IF(ISBLANK('2. Narrative'!AJ58),"",'2. Narrative'!AJ58)</f>
        <v/>
      </c>
      <c r="H63" s="190" t="str">
        <f>IF(ISBLANK('2. Narrative'!AP58),"",'2. Narrative'!AP58)</f>
        <v/>
      </c>
      <c r="I63" s="191" t="str">
        <f t="shared" si="4"/>
        <v>no</v>
      </c>
      <c r="J63" s="191" t="str">
        <f t="shared" si="0"/>
        <v>no</v>
      </c>
      <c r="K63" s="191" t="str">
        <f t="shared" si="5"/>
        <v>no</v>
      </c>
      <c r="M63" s="158">
        <f>IF('3. Expenditures'!D57="CCAC", '3. Expenditures'!B57, 0)</f>
        <v>0</v>
      </c>
      <c r="N63" s="158">
        <f>IF('3. Expenditures'!D57="CCAC", '3. Expenditures'!C57, 0)</f>
        <v>0</v>
      </c>
      <c r="O63" s="278">
        <f>IF('3. Expenditures'!D57="CCAC", '3. Expenditures'!E57, 0)</f>
        <v>0</v>
      </c>
      <c r="P63" s="308">
        <f t="shared" si="6"/>
        <v>0</v>
      </c>
      <c r="Q63" s="316">
        <f>IF('3. Expenditures'!D57="CCAC", '3. Expenditures'!L57, 0)</f>
        <v>0</v>
      </c>
      <c r="R63" s="310">
        <f>IF('3. Expenditures'!D57="CCAC", '3. Expenditures'!N57, 0)</f>
        <v>0</v>
      </c>
      <c r="S63" s="310">
        <f>IF('3. Expenditures'!D57="CCAC", '3. Expenditures'!P57, 0)</f>
        <v>0</v>
      </c>
      <c r="T63" s="310">
        <f>IF('3. Expenditures'!D57="CCAC", '3. Expenditures'!R57, 0)</f>
        <v>0</v>
      </c>
      <c r="U63" s="310">
        <f>IF('3. Expenditures'!D57="CCAC", '3. Expenditures'!T57, 0)</f>
        <v>0</v>
      </c>
      <c r="V63" s="286"/>
      <c r="W63" s="320">
        <f>IF('3. Expenditures'!D57="Co-funding", '3. Expenditures'!L57+'3. Expenditures'!N57+'3. Expenditures'!P57+'3. Expenditures'!R57+'3. Expenditures'!T57, 0)</f>
        <v>0</v>
      </c>
      <c r="X63" s="286"/>
      <c r="Y63" s="286"/>
      <c r="Z63" s="286"/>
      <c r="AA63" s="286"/>
      <c r="AB63" s="286"/>
    </row>
    <row r="64" spans="2:28" s="57" customFormat="1" ht="13.5" x14ac:dyDescent="0.25">
      <c r="B64" s="188" t="str">
        <f>IF('INT-Pivots'!G59="","",'INT-Pivots'!G59)</f>
        <v/>
      </c>
      <c r="C64" s="189" t="str">
        <f>IF('INT-Pivots'!K59="","",IF('INT-Pivots'!K59="(blank)","Project end",VALUE('INT-Pivots'!K59)))</f>
        <v/>
      </c>
      <c r="D64" s="190" t="str">
        <f>IF(ISBLANK('2. Narrative'!R59),"",'2. Narrative'!R59)</f>
        <v/>
      </c>
      <c r="E64" s="190" t="str">
        <f>IF(ISBLANK('2. Narrative'!X59),"",'2. Narrative'!X59)</f>
        <v/>
      </c>
      <c r="F64" s="190" t="str">
        <f>IF(ISBLANK('2. Narrative'!AD59),"",'2. Narrative'!AD59)</f>
        <v/>
      </c>
      <c r="G64" s="190" t="str">
        <f>IF(ISBLANK('2. Narrative'!AJ59),"",'2. Narrative'!AJ59)</f>
        <v/>
      </c>
      <c r="H64" s="190" t="str">
        <f>IF(ISBLANK('2. Narrative'!AP59),"",'2. Narrative'!AP59)</f>
        <v/>
      </c>
      <c r="I64" s="191" t="str">
        <f t="shared" si="4"/>
        <v>no</v>
      </c>
      <c r="J64" s="191" t="str">
        <f t="shared" si="0"/>
        <v>no</v>
      </c>
      <c r="K64" s="191" t="str">
        <f t="shared" si="5"/>
        <v>no</v>
      </c>
      <c r="M64" s="158">
        <f>IF('3. Expenditures'!D58="CCAC", '3. Expenditures'!B58, 0)</f>
        <v>0</v>
      </c>
      <c r="N64" s="158">
        <f>IF('3. Expenditures'!D58="CCAC", '3. Expenditures'!C58, 0)</f>
        <v>0</v>
      </c>
      <c r="O64" s="278">
        <f>IF('3. Expenditures'!D58="CCAC", '3. Expenditures'!E58, 0)</f>
        <v>0</v>
      </c>
      <c r="P64" s="308">
        <f t="shared" si="6"/>
        <v>0</v>
      </c>
      <c r="Q64" s="317">
        <f>IF('3. Expenditures'!D58="CCAC", '3. Expenditures'!L58, 0)</f>
        <v>0</v>
      </c>
      <c r="R64" s="310">
        <f>IF('3. Expenditures'!D58="CCAC", '3. Expenditures'!N58, 0)</f>
        <v>0</v>
      </c>
      <c r="S64" s="310">
        <f>IF('3. Expenditures'!D58="CCAC", '3. Expenditures'!P58, 0)</f>
        <v>0</v>
      </c>
      <c r="T64" s="310">
        <f>IF('3. Expenditures'!D58="CCAC", '3. Expenditures'!R58, 0)</f>
        <v>0</v>
      </c>
      <c r="U64" s="310">
        <f>IF('3. Expenditures'!D58="CCAC", '3. Expenditures'!T58, 0)</f>
        <v>0</v>
      </c>
      <c r="V64" s="286"/>
      <c r="W64" s="319">
        <f>IF('3. Expenditures'!D58="Co-funding", '3. Expenditures'!L58+'3. Expenditures'!N58+'3. Expenditures'!P58+'3. Expenditures'!R58+'3. Expenditures'!T58, 0)</f>
        <v>0</v>
      </c>
      <c r="X64" s="286"/>
      <c r="Y64" s="286"/>
      <c r="Z64" s="286"/>
      <c r="AA64" s="286"/>
      <c r="AB64" s="286"/>
    </row>
    <row r="65" spans="2:28" s="57" customFormat="1" ht="13.5" x14ac:dyDescent="0.25">
      <c r="B65" s="188" t="str">
        <f>IF('INT-Pivots'!G60="","",'INT-Pivots'!G60)</f>
        <v/>
      </c>
      <c r="C65" s="189" t="str">
        <f>IF('INT-Pivots'!K60="","",IF('INT-Pivots'!K60="(blank)","Project end",VALUE('INT-Pivots'!K60)))</f>
        <v/>
      </c>
      <c r="D65" s="190" t="str">
        <f>IF(ISBLANK('2. Narrative'!R60),"",'2. Narrative'!R60)</f>
        <v/>
      </c>
      <c r="E65" s="190" t="str">
        <f>IF(ISBLANK('2. Narrative'!X60),"",'2. Narrative'!X60)</f>
        <v/>
      </c>
      <c r="F65" s="190" t="str">
        <f>IF(ISBLANK('2. Narrative'!AD60),"",'2. Narrative'!AD60)</f>
        <v/>
      </c>
      <c r="G65" s="190" t="str">
        <f>IF(ISBLANK('2. Narrative'!AJ60),"",'2. Narrative'!AJ60)</f>
        <v/>
      </c>
      <c r="H65" s="190" t="str">
        <f>IF(ISBLANK('2. Narrative'!AP60),"",'2. Narrative'!AP60)</f>
        <v/>
      </c>
      <c r="I65" s="191" t="str">
        <f t="shared" si="4"/>
        <v>no</v>
      </c>
      <c r="J65" s="191" t="str">
        <f t="shared" si="0"/>
        <v>no</v>
      </c>
      <c r="K65" s="191" t="str">
        <f t="shared" si="5"/>
        <v>no</v>
      </c>
      <c r="M65" s="158">
        <f>IF('3. Expenditures'!D59="CCAC", '3. Expenditures'!B59, 0)</f>
        <v>0</v>
      </c>
      <c r="N65" s="158">
        <f>IF('3. Expenditures'!D59="CCAC", '3. Expenditures'!C59, 0)</f>
        <v>0</v>
      </c>
      <c r="O65" s="278">
        <f>IF('3. Expenditures'!D59="CCAC", '3. Expenditures'!E59, 0)</f>
        <v>0</v>
      </c>
      <c r="P65" s="308">
        <f t="shared" si="6"/>
        <v>0</v>
      </c>
      <c r="Q65" s="316">
        <f>IF('3. Expenditures'!D59="CCAC", '3. Expenditures'!L59, 0)</f>
        <v>0</v>
      </c>
      <c r="R65" s="310">
        <f>IF('3. Expenditures'!D59="CCAC", '3. Expenditures'!N59, 0)</f>
        <v>0</v>
      </c>
      <c r="S65" s="310">
        <f>IF('3. Expenditures'!D59="CCAC", '3. Expenditures'!P59, 0)</f>
        <v>0</v>
      </c>
      <c r="T65" s="310">
        <f>IF('3. Expenditures'!D59="CCAC", '3. Expenditures'!R59, 0)</f>
        <v>0</v>
      </c>
      <c r="U65" s="310">
        <f>IF('3. Expenditures'!D59="CCAC", '3. Expenditures'!T59, 0)</f>
        <v>0</v>
      </c>
      <c r="V65" s="286"/>
      <c r="W65" s="320">
        <f>IF('3. Expenditures'!D59="Co-funding", '3. Expenditures'!L59+'3. Expenditures'!N59+'3. Expenditures'!P59+'3. Expenditures'!R59+'3. Expenditures'!T59, 0)</f>
        <v>0</v>
      </c>
      <c r="X65" s="286"/>
      <c r="Y65" s="286"/>
      <c r="Z65" s="286"/>
      <c r="AA65" s="286"/>
      <c r="AB65" s="286"/>
    </row>
    <row r="66" spans="2:28" s="57" customFormat="1" ht="13.5" x14ac:dyDescent="0.25">
      <c r="B66" s="188" t="str">
        <f>IF('INT-Pivots'!G61="","",'INT-Pivots'!G61)</f>
        <v/>
      </c>
      <c r="C66" s="189" t="str">
        <f>IF('INT-Pivots'!K61="","",IF('INT-Pivots'!K61="(blank)","Project end",VALUE('INT-Pivots'!K61)))</f>
        <v/>
      </c>
      <c r="D66" s="190" t="str">
        <f>IF(ISBLANK('2. Narrative'!R61),"",'2. Narrative'!R61)</f>
        <v/>
      </c>
      <c r="E66" s="190" t="str">
        <f>IF(ISBLANK('2. Narrative'!X61),"",'2. Narrative'!X61)</f>
        <v/>
      </c>
      <c r="F66" s="190" t="str">
        <f>IF(ISBLANK('2. Narrative'!AD61),"",'2. Narrative'!AD61)</f>
        <v/>
      </c>
      <c r="G66" s="190" t="str">
        <f>IF(ISBLANK('2. Narrative'!AJ61),"",'2. Narrative'!AJ61)</f>
        <v/>
      </c>
      <c r="H66" s="190" t="str">
        <f>IF(ISBLANK('2. Narrative'!AP61),"",'2. Narrative'!AP61)</f>
        <v/>
      </c>
      <c r="I66" s="191" t="str">
        <f t="shared" si="4"/>
        <v>no</v>
      </c>
      <c r="J66" s="191" t="str">
        <f t="shared" si="0"/>
        <v>no</v>
      </c>
      <c r="K66" s="191" t="str">
        <f t="shared" si="5"/>
        <v>no</v>
      </c>
      <c r="M66" s="158">
        <f>IF('3. Expenditures'!D60="CCAC", '3. Expenditures'!B60, 0)</f>
        <v>0</v>
      </c>
      <c r="N66" s="158">
        <f>IF('3. Expenditures'!D60="CCAC", '3. Expenditures'!C60, 0)</f>
        <v>0</v>
      </c>
      <c r="O66" s="278">
        <f>IF('3. Expenditures'!D60="CCAC", '3. Expenditures'!E60, 0)</f>
        <v>0</v>
      </c>
      <c r="P66" s="308">
        <f t="shared" si="6"/>
        <v>0</v>
      </c>
      <c r="Q66" s="316">
        <f>IF('3. Expenditures'!D60="CCAC", '3. Expenditures'!L60, 0)</f>
        <v>0</v>
      </c>
      <c r="R66" s="310">
        <f>IF('3. Expenditures'!D60="CCAC", '3. Expenditures'!N60, 0)</f>
        <v>0</v>
      </c>
      <c r="S66" s="310">
        <f>IF('3. Expenditures'!D60="CCAC", '3. Expenditures'!P60, 0)</f>
        <v>0</v>
      </c>
      <c r="T66" s="310">
        <f>IF('3. Expenditures'!D60="CCAC", '3. Expenditures'!R60, 0)</f>
        <v>0</v>
      </c>
      <c r="U66" s="310">
        <f>IF('3. Expenditures'!D60="CCAC", '3. Expenditures'!T60, 0)</f>
        <v>0</v>
      </c>
      <c r="V66" s="286"/>
      <c r="W66" s="319">
        <f>IF('3. Expenditures'!D60="Co-funding", '3. Expenditures'!L60+'3. Expenditures'!N60+'3. Expenditures'!P60+'3. Expenditures'!R60+'3. Expenditures'!T60, 0)</f>
        <v>0</v>
      </c>
      <c r="X66" s="286"/>
      <c r="Y66" s="286"/>
      <c r="Z66" s="286"/>
      <c r="AA66" s="286"/>
      <c r="AB66" s="286"/>
    </row>
    <row r="67" spans="2:28" s="57" customFormat="1" ht="13.5" x14ac:dyDescent="0.25">
      <c r="B67" s="188" t="str">
        <f>IF('INT-Pivots'!G62="","",'INT-Pivots'!G62)</f>
        <v/>
      </c>
      <c r="C67" s="189" t="str">
        <f>IF('INT-Pivots'!K62="","",IF('INT-Pivots'!K62="(blank)","Project end",VALUE('INT-Pivots'!K62)))</f>
        <v/>
      </c>
      <c r="D67" s="190" t="str">
        <f>IF(ISBLANK('2. Narrative'!R62),"",'2. Narrative'!R62)</f>
        <v/>
      </c>
      <c r="E67" s="190" t="str">
        <f>IF(ISBLANK('2. Narrative'!X62),"",'2. Narrative'!X62)</f>
        <v/>
      </c>
      <c r="F67" s="190" t="str">
        <f>IF(ISBLANK('2. Narrative'!AD62),"",'2. Narrative'!AD62)</f>
        <v/>
      </c>
      <c r="G67" s="190" t="str">
        <f>IF(ISBLANK('2. Narrative'!AJ62),"",'2. Narrative'!AJ62)</f>
        <v/>
      </c>
      <c r="H67" s="190" t="str">
        <f>IF(ISBLANK('2. Narrative'!AP62),"",'2. Narrative'!AP62)</f>
        <v/>
      </c>
      <c r="I67" s="191" t="str">
        <f t="shared" si="4"/>
        <v>no</v>
      </c>
      <c r="J67" s="191" t="str">
        <f t="shared" si="0"/>
        <v>no</v>
      </c>
      <c r="K67" s="191" t="str">
        <f t="shared" si="5"/>
        <v>no</v>
      </c>
      <c r="M67" s="158">
        <f>IF('3. Expenditures'!D61="CCAC", '3. Expenditures'!B61, 0)</f>
        <v>0</v>
      </c>
      <c r="N67" s="158">
        <f>IF('3. Expenditures'!D61="CCAC", '3. Expenditures'!C61, 0)</f>
        <v>0</v>
      </c>
      <c r="O67" s="278">
        <f>IF('3. Expenditures'!D61="CCAC", '3. Expenditures'!E61, 0)</f>
        <v>0</v>
      </c>
      <c r="P67" s="308">
        <f t="shared" si="6"/>
        <v>0</v>
      </c>
      <c r="Q67" s="317">
        <f>IF('3. Expenditures'!D61="CCAC", '3. Expenditures'!L61, 0)</f>
        <v>0</v>
      </c>
      <c r="R67" s="310">
        <f>IF('3. Expenditures'!D61="CCAC", '3. Expenditures'!N61, 0)</f>
        <v>0</v>
      </c>
      <c r="S67" s="310">
        <f>IF('3. Expenditures'!D61="CCAC", '3. Expenditures'!P61, 0)</f>
        <v>0</v>
      </c>
      <c r="T67" s="310">
        <f>IF('3. Expenditures'!D61="CCAC", '3. Expenditures'!R61, 0)</f>
        <v>0</v>
      </c>
      <c r="U67" s="310">
        <f>IF('3. Expenditures'!D61="CCAC", '3. Expenditures'!T61, 0)</f>
        <v>0</v>
      </c>
      <c r="V67" s="286"/>
      <c r="W67" s="320">
        <f>IF('3. Expenditures'!D61="Co-funding", '3. Expenditures'!L61+'3. Expenditures'!N61+'3. Expenditures'!P61+'3. Expenditures'!R61+'3. Expenditures'!T61, 0)</f>
        <v>0</v>
      </c>
      <c r="X67" s="286"/>
      <c r="Y67" s="286"/>
      <c r="Z67" s="286"/>
      <c r="AA67" s="286"/>
      <c r="AB67" s="286"/>
    </row>
    <row r="68" spans="2:28" s="57" customFormat="1" ht="13.5" x14ac:dyDescent="0.25">
      <c r="B68" s="188" t="str">
        <f>IF('INT-Pivots'!G63="","",'INT-Pivots'!G63)</f>
        <v/>
      </c>
      <c r="C68" s="189" t="str">
        <f>IF('INT-Pivots'!K63="","",IF('INT-Pivots'!K63="(blank)","Project end",VALUE('INT-Pivots'!K63)))</f>
        <v/>
      </c>
      <c r="D68" s="190" t="str">
        <f>IF(ISBLANK('2. Narrative'!R63),"",'2. Narrative'!R63)</f>
        <v/>
      </c>
      <c r="E68" s="190" t="str">
        <f>IF(ISBLANK('2. Narrative'!X63),"",'2. Narrative'!X63)</f>
        <v/>
      </c>
      <c r="F68" s="190" t="str">
        <f>IF(ISBLANK('2. Narrative'!AD63),"",'2. Narrative'!AD63)</f>
        <v/>
      </c>
      <c r="G68" s="190" t="str">
        <f>IF(ISBLANK('2. Narrative'!AJ63),"",'2. Narrative'!AJ63)</f>
        <v/>
      </c>
      <c r="H68" s="190" t="str">
        <f>IF(ISBLANK('2. Narrative'!AP63),"",'2. Narrative'!AP63)</f>
        <v/>
      </c>
      <c r="I68" s="191" t="str">
        <f t="shared" si="4"/>
        <v>no</v>
      </c>
      <c r="J68" s="191" t="str">
        <f t="shared" si="0"/>
        <v>no</v>
      </c>
      <c r="K68" s="191" t="str">
        <f t="shared" si="5"/>
        <v>no</v>
      </c>
      <c r="M68" s="158">
        <f>IF('3. Expenditures'!D62="CCAC", '3. Expenditures'!B62, 0)</f>
        <v>0</v>
      </c>
      <c r="N68" s="158">
        <f>IF('3. Expenditures'!D62="CCAC", '3. Expenditures'!C62, 0)</f>
        <v>0</v>
      </c>
      <c r="O68" s="278">
        <f>IF('3. Expenditures'!D62="CCAC", '3. Expenditures'!E62, 0)</f>
        <v>0</v>
      </c>
      <c r="P68" s="308">
        <f t="shared" si="6"/>
        <v>0</v>
      </c>
      <c r="Q68" s="316">
        <f>IF('3. Expenditures'!D62="CCAC", '3. Expenditures'!L62, 0)</f>
        <v>0</v>
      </c>
      <c r="R68" s="310">
        <f>IF('3. Expenditures'!D62="CCAC", '3. Expenditures'!N62, 0)</f>
        <v>0</v>
      </c>
      <c r="S68" s="310">
        <f>IF('3. Expenditures'!D62="CCAC", '3. Expenditures'!P62, 0)</f>
        <v>0</v>
      </c>
      <c r="T68" s="310">
        <f>IF('3. Expenditures'!D62="CCAC", '3. Expenditures'!R62, 0)</f>
        <v>0</v>
      </c>
      <c r="U68" s="310">
        <f>IF('3. Expenditures'!D62="CCAC", '3. Expenditures'!T62, 0)</f>
        <v>0</v>
      </c>
      <c r="V68" s="286"/>
      <c r="W68" s="319">
        <f>IF('3. Expenditures'!D62="Co-funding", '3. Expenditures'!L62+'3. Expenditures'!N62+'3. Expenditures'!P62+'3. Expenditures'!R62+'3. Expenditures'!T62, 0)</f>
        <v>0</v>
      </c>
      <c r="X68" s="286"/>
      <c r="Y68" s="286"/>
      <c r="Z68" s="286"/>
      <c r="AA68" s="286"/>
      <c r="AB68" s="286"/>
    </row>
    <row r="69" spans="2:28" s="57" customFormat="1" ht="13.5" x14ac:dyDescent="0.25">
      <c r="B69" s="188" t="str">
        <f>IF('INT-Pivots'!G64="","",'INT-Pivots'!G64)</f>
        <v/>
      </c>
      <c r="C69" s="189" t="str">
        <f>IF('INT-Pivots'!K64="","",IF('INT-Pivots'!K64="(blank)","Project end",VALUE('INT-Pivots'!K64)))</f>
        <v/>
      </c>
      <c r="D69" s="190" t="str">
        <f>IF(ISBLANK('2. Narrative'!R64),"",'2. Narrative'!R64)</f>
        <v/>
      </c>
      <c r="E69" s="190" t="str">
        <f>IF(ISBLANK('2. Narrative'!X64),"",'2. Narrative'!X64)</f>
        <v/>
      </c>
      <c r="F69" s="190" t="str">
        <f>IF(ISBLANK('2. Narrative'!AD64),"",'2. Narrative'!AD64)</f>
        <v/>
      </c>
      <c r="G69" s="190" t="str">
        <f>IF(ISBLANK('2. Narrative'!AJ64),"",'2. Narrative'!AJ64)</f>
        <v/>
      </c>
      <c r="H69" s="190" t="str">
        <f>IF(ISBLANK('2. Narrative'!AP64),"",'2. Narrative'!AP64)</f>
        <v/>
      </c>
      <c r="I69" s="191" t="str">
        <f t="shared" si="4"/>
        <v>no</v>
      </c>
      <c r="J69" s="191" t="str">
        <f t="shared" si="0"/>
        <v>no</v>
      </c>
      <c r="K69" s="191" t="str">
        <f t="shared" si="5"/>
        <v>no</v>
      </c>
      <c r="M69" s="158">
        <f>IF('3. Expenditures'!D63="CCAC", '3. Expenditures'!B63, 0)</f>
        <v>0</v>
      </c>
      <c r="N69" s="158">
        <f>IF('3. Expenditures'!D63="CCAC", '3. Expenditures'!C63, 0)</f>
        <v>0</v>
      </c>
      <c r="O69" s="278">
        <f>IF('3. Expenditures'!D63="CCAC", '3. Expenditures'!E63, 0)</f>
        <v>0</v>
      </c>
      <c r="P69" s="308">
        <f t="shared" si="6"/>
        <v>0</v>
      </c>
      <c r="Q69" s="316">
        <f>IF('3. Expenditures'!D63="CCAC", '3. Expenditures'!L63, 0)</f>
        <v>0</v>
      </c>
      <c r="R69" s="310">
        <f>IF('3. Expenditures'!D63="CCAC", '3. Expenditures'!N63, 0)</f>
        <v>0</v>
      </c>
      <c r="S69" s="310">
        <f>IF('3. Expenditures'!D63="CCAC", '3. Expenditures'!P63, 0)</f>
        <v>0</v>
      </c>
      <c r="T69" s="310">
        <f>IF('3. Expenditures'!D63="CCAC", '3. Expenditures'!R63, 0)</f>
        <v>0</v>
      </c>
      <c r="U69" s="310">
        <f>IF('3. Expenditures'!D63="CCAC", '3. Expenditures'!T63, 0)</f>
        <v>0</v>
      </c>
      <c r="V69" s="286"/>
      <c r="W69" s="320">
        <f>IF('3. Expenditures'!D63="Co-funding", '3. Expenditures'!L63+'3. Expenditures'!N63+'3. Expenditures'!P63+'3. Expenditures'!R63+'3. Expenditures'!T63, 0)</f>
        <v>0</v>
      </c>
      <c r="X69" s="286"/>
      <c r="Y69" s="286"/>
      <c r="Z69" s="286"/>
      <c r="AA69" s="286"/>
      <c r="AB69" s="286"/>
    </row>
    <row r="70" spans="2:28" s="57" customFormat="1" ht="13.5" x14ac:dyDescent="0.25">
      <c r="B70" s="188" t="str">
        <f>IF('INT-Pivots'!G65="","",'INT-Pivots'!G65)</f>
        <v/>
      </c>
      <c r="C70" s="189" t="str">
        <f>IF('INT-Pivots'!K65="","",IF('INT-Pivots'!K65="(blank)","Project end",VALUE('INT-Pivots'!K65)))</f>
        <v/>
      </c>
      <c r="D70" s="190" t="str">
        <f>IF(ISBLANK('2. Narrative'!R65),"",'2. Narrative'!R65)</f>
        <v/>
      </c>
      <c r="E70" s="190" t="str">
        <f>IF(ISBLANK('2. Narrative'!X65),"",'2. Narrative'!X65)</f>
        <v/>
      </c>
      <c r="F70" s="190" t="str">
        <f>IF(ISBLANK('2. Narrative'!AD65),"",'2. Narrative'!AD65)</f>
        <v/>
      </c>
      <c r="G70" s="190" t="str">
        <f>IF(ISBLANK('2. Narrative'!AJ65),"",'2. Narrative'!AJ65)</f>
        <v/>
      </c>
      <c r="H70" s="190" t="str">
        <f>IF(ISBLANK('2. Narrative'!AP65),"",'2. Narrative'!AP65)</f>
        <v/>
      </c>
      <c r="I70" s="191" t="str">
        <f t="shared" si="4"/>
        <v>no</v>
      </c>
      <c r="J70" s="191" t="str">
        <f t="shared" si="0"/>
        <v>no</v>
      </c>
      <c r="K70" s="191" t="str">
        <f t="shared" si="5"/>
        <v>no</v>
      </c>
      <c r="M70" s="158">
        <f>IF('3. Expenditures'!D64="CCAC", '3. Expenditures'!B64, 0)</f>
        <v>0</v>
      </c>
      <c r="N70" s="158">
        <f>IF('3. Expenditures'!D64="CCAC", '3. Expenditures'!C64, 0)</f>
        <v>0</v>
      </c>
      <c r="O70" s="278">
        <f>IF('3. Expenditures'!D64="CCAC", '3. Expenditures'!E64, 0)</f>
        <v>0</v>
      </c>
      <c r="P70" s="308">
        <f t="shared" si="6"/>
        <v>0</v>
      </c>
      <c r="Q70" s="317">
        <f>IF('3. Expenditures'!D64="CCAC", '3. Expenditures'!L64, 0)</f>
        <v>0</v>
      </c>
      <c r="R70" s="310">
        <f>IF('3. Expenditures'!D64="CCAC", '3. Expenditures'!N64, 0)</f>
        <v>0</v>
      </c>
      <c r="S70" s="310">
        <f>IF('3. Expenditures'!D64="CCAC", '3. Expenditures'!P64, 0)</f>
        <v>0</v>
      </c>
      <c r="T70" s="310">
        <f>IF('3. Expenditures'!D64="CCAC", '3. Expenditures'!R64, 0)</f>
        <v>0</v>
      </c>
      <c r="U70" s="310">
        <f>IF('3. Expenditures'!D64="CCAC", '3. Expenditures'!T64, 0)</f>
        <v>0</v>
      </c>
      <c r="V70" s="286"/>
      <c r="W70" s="319">
        <f>IF('3. Expenditures'!D64="Co-funding", '3. Expenditures'!L64+'3. Expenditures'!N64+'3. Expenditures'!P64+'3. Expenditures'!R64+'3. Expenditures'!T64, 0)</f>
        <v>0</v>
      </c>
      <c r="X70" s="286"/>
      <c r="Y70" s="286"/>
      <c r="Z70" s="286"/>
      <c r="AA70" s="286"/>
      <c r="AB70" s="286"/>
    </row>
    <row r="71" spans="2:28" s="57" customFormat="1" ht="13.5" x14ac:dyDescent="0.25">
      <c r="B71" s="188" t="str">
        <f>IF('INT-Pivots'!G66="","",'INT-Pivots'!G66)</f>
        <v/>
      </c>
      <c r="C71" s="189" t="str">
        <f>IF('INT-Pivots'!K66="","",IF('INT-Pivots'!K66="(blank)","Project end",VALUE('INT-Pivots'!K66)))</f>
        <v/>
      </c>
      <c r="D71" s="190" t="str">
        <f>IF(ISBLANK('2. Narrative'!R66),"",'2. Narrative'!R66)</f>
        <v/>
      </c>
      <c r="E71" s="190" t="str">
        <f>IF(ISBLANK('2. Narrative'!X66),"",'2. Narrative'!X66)</f>
        <v/>
      </c>
      <c r="F71" s="190" t="str">
        <f>IF(ISBLANK('2. Narrative'!AD66),"",'2. Narrative'!AD66)</f>
        <v/>
      </c>
      <c r="G71" s="190" t="str">
        <f>IF(ISBLANK('2. Narrative'!AJ66),"",'2. Narrative'!AJ66)</f>
        <v/>
      </c>
      <c r="H71" s="190" t="str">
        <f>IF(ISBLANK('2. Narrative'!AP66),"",'2. Narrative'!AP66)</f>
        <v/>
      </c>
      <c r="I71" s="191" t="str">
        <f t="shared" si="4"/>
        <v>no</v>
      </c>
      <c r="J71" s="191" t="str">
        <f t="shared" si="0"/>
        <v>no</v>
      </c>
      <c r="K71" s="191" t="str">
        <f t="shared" si="5"/>
        <v>no</v>
      </c>
      <c r="M71" s="158">
        <f>IF('3. Expenditures'!D65="CCAC", '3. Expenditures'!B65, 0)</f>
        <v>0</v>
      </c>
      <c r="N71" s="158">
        <f>IF('3. Expenditures'!D65="CCAC", '3. Expenditures'!C65, 0)</f>
        <v>0</v>
      </c>
      <c r="O71" s="278">
        <f>IF('3. Expenditures'!D65="CCAC", '3. Expenditures'!E65, 0)</f>
        <v>0</v>
      </c>
      <c r="P71" s="308">
        <f t="shared" si="6"/>
        <v>0</v>
      </c>
      <c r="Q71" s="316">
        <f>IF('3. Expenditures'!D65="CCAC", '3. Expenditures'!L65, 0)</f>
        <v>0</v>
      </c>
      <c r="R71" s="310">
        <f>IF('3. Expenditures'!D65="CCAC", '3. Expenditures'!N65, 0)</f>
        <v>0</v>
      </c>
      <c r="S71" s="310">
        <f>IF('3. Expenditures'!D65="CCAC", '3. Expenditures'!P65, 0)</f>
        <v>0</v>
      </c>
      <c r="T71" s="310">
        <f>IF('3. Expenditures'!D65="CCAC", '3. Expenditures'!R65, 0)</f>
        <v>0</v>
      </c>
      <c r="U71" s="310">
        <f>IF('3. Expenditures'!D65="CCAC", '3. Expenditures'!T65, 0)</f>
        <v>0</v>
      </c>
      <c r="V71" s="286"/>
      <c r="W71" s="320">
        <f>IF('3. Expenditures'!D65="Co-funding", '3. Expenditures'!L65+'3. Expenditures'!N65+'3. Expenditures'!P65+'3. Expenditures'!R65+'3. Expenditures'!T65, 0)</f>
        <v>0</v>
      </c>
      <c r="X71" s="286"/>
      <c r="Y71" s="286"/>
      <c r="Z71" s="286"/>
      <c r="AA71" s="286"/>
      <c r="AB71" s="286"/>
    </row>
    <row r="72" spans="2:28" s="57" customFormat="1" ht="13.5" x14ac:dyDescent="0.25">
      <c r="B72" s="188" t="str">
        <f>IF('INT-Pivots'!G67="","",'INT-Pivots'!G67)</f>
        <v/>
      </c>
      <c r="C72" s="189" t="str">
        <f>IF('INT-Pivots'!K67="","",IF('INT-Pivots'!K67="(blank)","Project end",VALUE('INT-Pivots'!K67)))</f>
        <v/>
      </c>
      <c r="D72" s="190" t="str">
        <f>IF(ISBLANK('2. Narrative'!R67),"",'2. Narrative'!R67)</f>
        <v/>
      </c>
      <c r="E72" s="190" t="str">
        <f>IF(ISBLANK('2. Narrative'!X67),"",'2. Narrative'!X67)</f>
        <v/>
      </c>
      <c r="F72" s="190" t="str">
        <f>IF(ISBLANK('2. Narrative'!AD67),"",'2. Narrative'!AD67)</f>
        <v/>
      </c>
      <c r="G72" s="190" t="str">
        <f>IF(ISBLANK('2. Narrative'!AJ67),"",'2. Narrative'!AJ67)</f>
        <v/>
      </c>
      <c r="H72" s="190" t="str">
        <f>IF(ISBLANK('2. Narrative'!AP67),"",'2. Narrative'!AP67)</f>
        <v/>
      </c>
      <c r="I72" s="191" t="str">
        <f t="shared" si="4"/>
        <v>no</v>
      </c>
      <c r="J72" s="191" t="str">
        <f t="shared" si="0"/>
        <v>no</v>
      </c>
      <c r="K72" s="191" t="str">
        <f t="shared" si="5"/>
        <v>no</v>
      </c>
      <c r="M72" s="158">
        <f>IF('3. Expenditures'!D66="CCAC", '3. Expenditures'!B66, 0)</f>
        <v>0</v>
      </c>
      <c r="N72" s="158">
        <f>IF('3. Expenditures'!D66="CCAC", '3. Expenditures'!C66, 0)</f>
        <v>0</v>
      </c>
      <c r="O72" s="278">
        <f>IF('3. Expenditures'!D66="CCAC", '3. Expenditures'!E66, 0)</f>
        <v>0</v>
      </c>
      <c r="P72" s="308">
        <f t="shared" si="6"/>
        <v>0</v>
      </c>
      <c r="Q72" s="316">
        <f>IF('3. Expenditures'!D66="CCAC", '3. Expenditures'!L66, 0)</f>
        <v>0</v>
      </c>
      <c r="R72" s="310">
        <f>IF('3. Expenditures'!D66="CCAC", '3. Expenditures'!N66, 0)</f>
        <v>0</v>
      </c>
      <c r="S72" s="310">
        <f>IF('3. Expenditures'!D66="CCAC", '3. Expenditures'!P66, 0)</f>
        <v>0</v>
      </c>
      <c r="T72" s="310">
        <f>IF('3. Expenditures'!D66="CCAC", '3. Expenditures'!R66, 0)</f>
        <v>0</v>
      </c>
      <c r="U72" s="310">
        <f>IF('3. Expenditures'!D66="CCAC", '3. Expenditures'!T66, 0)</f>
        <v>0</v>
      </c>
      <c r="V72" s="286"/>
      <c r="W72" s="319">
        <f>IF('3. Expenditures'!D66="Co-funding", '3. Expenditures'!L66+'3. Expenditures'!N66+'3. Expenditures'!P66+'3. Expenditures'!R66+'3. Expenditures'!T66, 0)</f>
        <v>0</v>
      </c>
      <c r="X72" s="286"/>
      <c r="Y72" s="286"/>
      <c r="Z72" s="286"/>
      <c r="AA72" s="286"/>
      <c r="AB72" s="286"/>
    </row>
    <row r="73" spans="2:28" s="57" customFormat="1" ht="13.5" x14ac:dyDescent="0.25">
      <c r="B73" s="188" t="str">
        <f>IF('INT-Pivots'!G68="","",'INT-Pivots'!G68)</f>
        <v/>
      </c>
      <c r="C73" s="189" t="str">
        <f>IF('INT-Pivots'!K68="","",IF('INT-Pivots'!K68="(blank)","Project end",VALUE('INT-Pivots'!K68)))</f>
        <v/>
      </c>
      <c r="D73" s="190" t="str">
        <f>IF(ISBLANK('2. Narrative'!R68),"",'2. Narrative'!R68)</f>
        <v/>
      </c>
      <c r="E73" s="190" t="str">
        <f>IF(ISBLANK('2. Narrative'!X68),"",'2. Narrative'!X68)</f>
        <v/>
      </c>
      <c r="F73" s="190" t="str">
        <f>IF(ISBLANK('2. Narrative'!AD68),"",'2. Narrative'!AD68)</f>
        <v/>
      </c>
      <c r="G73" s="190" t="str">
        <f>IF(ISBLANK('2. Narrative'!AJ68),"",'2. Narrative'!AJ68)</f>
        <v/>
      </c>
      <c r="H73" s="190" t="str">
        <f>IF(ISBLANK('2. Narrative'!AP68),"",'2. Narrative'!AP68)</f>
        <v/>
      </c>
      <c r="I73" s="191" t="str">
        <f t="shared" si="4"/>
        <v>no</v>
      </c>
      <c r="J73" s="191" t="str">
        <f t="shared" si="0"/>
        <v>no</v>
      </c>
      <c r="K73" s="191" t="str">
        <f t="shared" si="5"/>
        <v>no</v>
      </c>
      <c r="M73" s="158">
        <f>IF('3. Expenditures'!D67="CCAC", '3. Expenditures'!B67, 0)</f>
        <v>0</v>
      </c>
      <c r="N73" s="158">
        <f>IF('3. Expenditures'!D67="CCAC", '3. Expenditures'!C67, 0)</f>
        <v>0</v>
      </c>
      <c r="O73" s="278">
        <f>IF('3. Expenditures'!D67="CCAC", '3. Expenditures'!E67, 0)</f>
        <v>0</v>
      </c>
      <c r="P73" s="308">
        <f t="shared" si="6"/>
        <v>0</v>
      </c>
      <c r="Q73" s="317">
        <f>IF('3. Expenditures'!D67="CCAC", '3. Expenditures'!L67, 0)</f>
        <v>0</v>
      </c>
      <c r="R73" s="310">
        <f>IF('3. Expenditures'!D67="CCAC", '3. Expenditures'!N67, 0)</f>
        <v>0</v>
      </c>
      <c r="S73" s="310">
        <f>IF('3. Expenditures'!D67="CCAC", '3. Expenditures'!P67, 0)</f>
        <v>0</v>
      </c>
      <c r="T73" s="310">
        <f>IF('3. Expenditures'!D67="CCAC", '3. Expenditures'!R67, 0)</f>
        <v>0</v>
      </c>
      <c r="U73" s="310">
        <f>IF('3. Expenditures'!D67="CCAC", '3. Expenditures'!T67, 0)</f>
        <v>0</v>
      </c>
      <c r="V73" s="286"/>
      <c r="W73" s="320">
        <f>IF('3. Expenditures'!D67="Co-funding", '3. Expenditures'!L67+'3. Expenditures'!N67+'3. Expenditures'!P67+'3. Expenditures'!R67+'3. Expenditures'!T67, 0)</f>
        <v>0</v>
      </c>
      <c r="X73" s="286"/>
      <c r="Y73" s="286"/>
      <c r="Z73" s="286"/>
      <c r="AA73" s="286"/>
      <c r="AB73" s="286"/>
    </row>
    <row r="74" spans="2:28" s="57" customFormat="1" ht="13.5" x14ac:dyDescent="0.25">
      <c r="B74" s="188" t="str">
        <f>IF('INT-Pivots'!G69="","",'INT-Pivots'!G69)</f>
        <v/>
      </c>
      <c r="C74" s="189" t="str">
        <f>IF('INT-Pivots'!K69="","",IF('INT-Pivots'!K69="(blank)","Project end",VALUE('INT-Pivots'!K69)))</f>
        <v/>
      </c>
      <c r="D74" s="190" t="str">
        <f>IF(ISBLANK('2. Narrative'!R69),"",'2. Narrative'!R69)</f>
        <v/>
      </c>
      <c r="E74" s="190" t="str">
        <f>IF(ISBLANK('2. Narrative'!X69),"",'2. Narrative'!X69)</f>
        <v/>
      </c>
      <c r="F74" s="190" t="str">
        <f>IF(ISBLANK('2. Narrative'!AD69),"",'2. Narrative'!AD69)</f>
        <v/>
      </c>
      <c r="G74" s="190" t="str">
        <f>IF(ISBLANK('2. Narrative'!AJ69),"",'2. Narrative'!AJ69)</f>
        <v/>
      </c>
      <c r="H74" s="190" t="str">
        <f>IF(ISBLANK('2. Narrative'!AP69),"",'2. Narrative'!AP69)</f>
        <v/>
      </c>
      <c r="I74" s="191" t="str">
        <f t="shared" si="4"/>
        <v>no</v>
      </c>
      <c r="J74" s="191" t="str">
        <f t="shared" si="0"/>
        <v>no</v>
      </c>
      <c r="K74" s="191" t="str">
        <f t="shared" si="5"/>
        <v>no</v>
      </c>
      <c r="M74" s="158">
        <f>IF('3. Expenditures'!D68="CCAC", '3. Expenditures'!B68, 0)</f>
        <v>0</v>
      </c>
      <c r="N74" s="158">
        <f>IF('3. Expenditures'!D68="CCAC", '3. Expenditures'!C68, 0)</f>
        <v>0</v>
      </c>
      <c r="O74" s="278">
        <f>IF('3. Expenditures'!D68="CCAC", '3. Expenditures'!E68, 0)</f>
        <v>0</v>
      </c>
      <c r="P74" s="308">
        <f t="shared" si="6"/>
        <v>0</v>
      </c>
      <c r="Q74" s="316">
        <f>IF('3. Expenditures'!D68="CCAC", '3. Expenditures'!L68, 0)</f>
        <v>0</v>
      </c>
      <c r="R74" s="310">
        <f>IF('3. Expenditures'!D68="CCAC", '3. Expenditures'!N68, 0)</f>
        <v>0</v>
      </c>
      <c r="S74" s="310">
        <f>IF('3. Expenditures'!D68="CCAC", '3. Expenditures'!P68, 0)</f>
        <v>0</v>
      </c>
      <c r="T74" s="310">
        <f>IF('3. Expenditures'!D68="CCAC", '3. Expenditures'!R68, 0)</f>
        <v>0</v>
      </c>
      <c r="U74" s="310">
        <f>IF('3. Expenditures'!D68="CCAC", '3. Expenditures'!T68, 0)</f>
        <v>0</v>
      </c>
      <c r="V74" s="286"/>
      <c r="W74" s="319">
        <f>IF('3. Expenditures'!D68="Co-funding", '3. Expenditures'!L68+'3. Expenditures'!N68+'3. Expenditures'!P68+'3. Expenditures'!R68+'3. Expenditures'!T68, 0)</f>
        <v>0</v>
      </c>
      <c r="X74" s="286"/>
      <c r="Y74" s="286"/>
      <c r="Z74" s="286"/>
      <c r="AA74" s="286"/>
      <c r="AB74" s="286"/>
    </row>
    <row r="75" spans="2:28" s="57" customFormat="1" ht="13.5" x14ac:dyDescent="0.25">
      <c r="B75" s="188" t="str">
        <f>IF('INT-Pivots'!G70="","",'INT-Pivots'!G70)</f>
        <v/>
      </c>
      <c r="C75" s="189" t="str">
        <f>IF('INT-Pivots'!K70="","",IF('INT-Pivots'!K70="(blank)","Project end",VALUE('INT-Pivots'!K70)))</f>
        <v/>
      </c>
      <c r="D75" s="190" t="str">
        <f>IF(ISBLANK('2. Narrative'!R70),"",'2. Narrative'!R70)</f>
        <v/>
      </c>
      <c r="E75" s="190" t="str">
        <f>IF(ISBLANK('2. Narrative'!X70),"",'2. Narrative'!X70)</f>
        <v/>
      </c>
      <c r="F75" s="190" t="str">
        <f>IF(ISBLANK('2. Narrative'!AD70),"",'2. Narrative'!AD70)</f>
        <v/>
      </c>
      <c r="G75" s="190" t="str">
        <f>IF(ISBLANK('2. Narrative'!AJ70),"",'2. Narrative'!AJ70)</f>
        <v/>
      </c>
      <c r="H75" s="190" t="str">
        <f>IF(ISBLANK('2. Narrative'!AP70),"",'2. Narrative'!AP70)</f>
        <v/>
      </c>
      <c r="I75" s="191" t="str">
        <f t="shared" si="4"/>
        <v>no</v>
      </c>
      <c r="J75" s="191" t="str">
        <f t="shared" si="0"/>
        <v>no</v>
      </c>
      <c r="K75" s="191" t="str">
        <f t="shared" si="5"/>
        <v>no</v>
      </c>
      <c r="M75" s="158">
        <f>IF('3. Expenditures'!D69="CCAC", '3. Expenditures'!B69, 0)</f>
        <v>0</v>
      </c>
      <c r="N75" s="158">
        <f>IF('3. Expenditures'!D69="CCAC", '3. Expenditures'!C69, 0)</f>
        <v>0</v>
      </c>
      <c r="O75" s="278">
        <f>IF('3. Expenditures'!D69="CCAC", '3. Expenditures'!E69, 0)</f>
        <v>0</v>
      </c>
      <c r="P75" s="308">
        <f t="shared" si="6"/>
        <v>0</v>
      </c>
      <c r="Q75" s="316">
        <f>IF('3. Expenditures'!D69="CCAC", '3. Expenditures'!L69, 0)</f>
        <v>0</v>
      </c>
      <c r="R75" s="310">
        <f>IF('3. Expenditures'!D69="CCAC", '3. Expenditures'!N69, 0)</f>
        <v>0</v>
      </c>
      <c r="S75" s="310">
        <f>IF('3. Expenditures'!D69="CCAC", '3. Expenditures'!P69, 0)</f>
        <v>0</v>
      </c>
      <c r="T75" s="310">
        <f>IF('3. Expenditures'!D69="CCAC", '3. Expenditures'!R69, 0)</f>
        <v>0</v>
      </c>
      <c r="U75" s="310">
        <f>IF('3. Expenditures'!D69="CCAC", '3. Expenditures'!T69, 0)</f>
        <v>0</v>
      </c>
      <c r="V75" s="286"/>
      <c r="W75" s="320">
        <f>IF('3. Expenditures'!D69="Co-funding", '3. Expenditures'!L69+'3. Expenditures'!N69+'3. Expenditures'!P69+'3. Expenditures'!R69+'3. Expenditures'!T69, 0)</f>
        <v>0</v>
      </c>
      <c r="X75" s="286"/>
      <c r="Y75" s="286"/>
      <c r="Z75" s="286"/>
      <c r="AA75" s="286"/>
      <c r="AB75" s="286"/>
    </row>
    <row r="76" spans="2:28" s="57" customFormat="1" ht="13.5" x14ac:dyDescent="0.25">
      <c r="B76" s="188" t="str">
        <f>IF('INT-Pivots'!G71="","",'INT-Pivots'!G71)</f>
        <v/>
      </c>
      <c r="C76" s="189" t="str">
        <f>IF('INT-Pivots'!K71="","",IF('INT-Pivots'!K71="(blank)","Project end",VALUE('INT-Pivots'!K71)))</f>
        <v/>
      </c>
      <c r="D76" s="190" t="str">
        <f>IF(ISBLANK('2. Narrative'!R71),"",'2. Narrative'!R71)</f>
        <v/>
      </c>
      <c r="E76" s="190" t="str">
        <f>IF(ISBLANK('2. Narrative'!X71),"",'2. Narrative'!X71)</f>
        <v/>
      </c>
      <c r="F76" s="190" t="str">
        <f>IF(ISBLANK('2. Narrative'!AD71),"",'2. Narrative'!AD71)</f>
        <v/>
      </c>
      <c r="G76" s="190" t="str">
        <f>IF(ISBLANK('2. Narrative'!AJ71),"",'2. Narrative'!AJ71)</f>
        <v/>
      </c>
      <c r="H76" s="190" t="str">
        <f>IF(ISBLANK('2. Narrative'!AP71),"",'2. Narrative'!AP71)</f>
        <v/>
      </c>
      <c r="I76" s="191" t="str">
        <f t="shared" ref="I76:I139" si="9">IF(AND(ISNUMBER(SEARCH("Activity",$B76)),COUNTIF($D76:$H76,"Complete")&gt;0),"yes","no")</f>
        <v>no</v>
      </c>
      <c r="J76" s="191" t="str">
        <f t="shared" si="0"/>
        <v>no</v>
      </c>
      <c r="K76" s="191" t="str">
        <f t="shared" ref="K76:K139" si="10">IF(AND(ISNUMBER(SEARCH("Outcome",$B76)),COUNTIF($D76:$H76,"Complete")&gt;0),"yes","no")</f>
        <v>no</v>
      </c>
      <c r="M76" s="158">
        <f>IF('3. Expenditures'!D70="CCAC", '3. Expenditures'!B70, 0)</f>
        <v>0</v>
      </c>
      <c r="N76" s="158">
        <f>IF('3. Expenditures'!D70="CCAC", '3. Expenditures'!C70, 0)</f>
        <v>0</v>
      </c>
      <c r="O76" s="278">
        <f>IF('3. Expenditures'!D70="CCAC", '3. Expenditures'!E70, 0)</f>
        <v>0</v>
      </c>
      <c r="P76" s="308">
        <f t="shared" si="6"/>
        <v>0</v>
      </c>
      <c r="Q76" s="317">
        <f>IF('3. Expenditures'!D70="CCAC", '3. Expenditures'!L70, 0)</f>
        <v>0</v>
      </c>
      <c r="R76" s="310">
        <f>IF('3. Expenditures'!D70="CCAC", '3. Expenditures'!N70, 0)</f>
        <v>0</v>
      </c>
      <c r="S76" s="310">
        <f>IF('3. Expenditures'!D70="CCAC", '3. Expenditures'!P70, 0)</f>
        <v>0</v>
      </c>
      <c r="T76" s="310">
        <f>IF('3. Expenditures'!D70="CCAC", '3. Expenditures'!R70, 0)</f>
        <v>0</v>
      </c>
      <c r="U76" s="310">
        <f>IF('3. Expenditures'!D70="CCAC", '3. Expenditures'!T70, 0)</f>
        <v>0</v>
      </c>
      <c r="V76" s="286"/>
      <c r="W76" s="319">
        <f>IF('3. Expenditures'!D70="Co-funding", '3. Expenditures'!L70+'3. Expenditures'!N70+'3. Expenditures'!P70+'3. Expenditures'!R70+'3. Expenditures'!T70, 0)</f>
        <v>0</v>
      </c>
      <c r="X76" s="286"/>
      <c r="Y76" s="286"/>
      <c r="Z76" s="286"/>
      <c r="AA76" s="286"/>
      <c r="AB76" s="286"/>
    </row>
    <row r="77" spans="2:28" s="57" customFormat="1" ht="13.5" x14ac:dyDescent="0.25">
      <c r="B77" s="188" t="str">
        <f>IF('INT-Pivots'!G72="","",'INT-Pivots'!G72)</f>
        <v/>
      </c>
      <c r="C77" s="189" t="str">
        <f>IF('INT-Pivots'!K72="","",IF('INT-Pivots'!K72="(blank)","Project end",VALUE('INT-Pivots'!K72)))</f>
        <v/>
      </c>
      <c r="D77" s="190" t="str">
        <f>IF(ISBLANK('2. Narrative'!R72),"",'2. Narrative'!R72)</f>
        <v/>
      </c>
      <c r="E77" s="190" t="str">
        <f>IF(ISBLANK('2. Narrative'!X72),"",'2. Narrative'!X72)</f>
        <v/>
      </c>
      <c r="F77" s="190" t="str">
        <f>IF(ISBLANK('2. Narrative'!AD72),"",'2. Narrative'!AD72)</f>
        <v/>
      </c>
      <c r="G77" s="190" t="str">
        <f>IF(ISBLANK('2. Narrative'!AJ72),"",'2. Narrative'!AJ72)</f>
        <v/>
      </c>
      <c r="H77" s="190" t="str">
        <f>IF(ISBLANK('2. Narrative'!AP72),"",'2. Narrative'!AP72)</f>
        <v/>
      </c>
      <c r="I77" s="191" t="str">
        <f t="shared" si="9"/>
        <v>no</v>
      </c>
      <c r="J77" s="191" t="str">
        <f t="shared" ref="J77:J140" si="11">IF(AND(ISNUMBER(SEARCH("Output",$B77)),COUNTIF($D77:$H77,"Complete")&gt;0),"yes","no")</f>
        <v>no</v>
      </c>
      <c r="K77" s="191" t="str">
        <f t="shared" si="10"/>
        <v>no</v>
      </c>
      <c r="M77" s="158">
        <f>IF('3. Expenditures'!D71="CCAC", '3. Expenditures'!B71, 0)</f>
        <v>0</v>
      </c>
      <c r="N77" s="158">
        <f>IF('3. Expenditures'!D71="CCAC", '3. Expenditures'!C71, 0)</f>
        <v>0</v>
      </c>
      <c r="O77" s="278">
        <f>IF('3. Expenditures'!D71="CCAC", '3. Expenditures'!E71, 0)</f>
        <v>0</v>
      </c>
      <c r="P77" s="308">
        <f t="shared" ref="P77:P140" si="12">SUM(Q77:U77)</f>
        <v>0</v>
      </c>
      <c r="Q77" s="316">
        <f>IF('3. Expenditures'!D71="CCAC", '3. Expenditures'!L71, 0)</f>
        <v>0</v>
      </c>
      <c r="R77" s="310">
        <f>IF('3. Expenditures'!D71="CCAC", '3. Expenditures'!N71, 0)</f>
        <v>0</v>
      </c>
      <c r="S77" s="310">
        <f>IF('3. Expenditures'!D71="CCAC", '3. Expenditures'!P71, 0)</f>
        <v>0</v>
      </c>
      <c r="T77" s="310">
        <f>IF('3. Expenditures'!D71="CCAC", '3. Expenditures'!R71, 0)</f>
        <v>0</v>
      </c>
      <c r="U77" s="310">
        <f>IF('3. Expenditures'!D71="CCAC", '3. Expenditures'!T71, 0)</f>
        <v>0</v>
      </c>
      <c r="V77" s="286"/>
      <c r="W77" s="320">
        <f>IF('3. Expenditures'!D71="Co-funding", '3. Expenditures'!L71+'3. Expenditures'!N71+'3. Expenditures'!P71+'3. Expenditures'!R71+'3. Expenditures'!T71, 0)</f>
        <v>0</v>
      </c>
      <c r="X77" s="286"/>
      <c r="Y77" s="286"/>
      <c r="Z77" s="286"/>
      <c r="AA77" s="286"/>
      <c r="AB77" s="286"/>
    </row>
    <row r="78" spans="2:28" s="57" customFormat="1" ht="13.5" x14ac:dyDescent="0.25">
      <c r="B78" s="188" t="str">
        <f>IF('INT-Pivots'!G73="","",'INT-Pivots'!G73)</f>
        <v/>
      </c>
      <c r="C78" s="189" t="str">
        <f>IF('INT-Pivots'!K73="","",IF('INT-Pivots'!K73="(blank)","Project end",VALUE('INT-Pivots'!K73)))</f>
        <v/>
      </c>
      <c r="D78" s="190" t="str">
        <f>IF(ISBLANK('2. Narrative'!R73),"",'2. Narrative'!R73)</f>
        <v/>
      </c>
      <c r="E78" s="190" t="str">
        <f>IF(ISBLANK('2. Narrative'!X73),"",'2. Narrative'!X73)</f>
        <v/>
      </c>
      <c r="F78" s="190" t="str">
        <f>IF(ISBLANK('2. Narrative'!AD73),"",'2. Narrative'!AD73)</f>
        <v/>
      </c>
      <c r="G78" s="190" t="str">
        <f>IF(ISBLANK('2. Narrative'!AJ73),"",'2. Narrative'!AJ73)</f>
        <v/>
      </c>
      <c r="H78" s="190" t="str">
        <f>IF(ISBLANK('2. Narrative'!AP73),"",'2. Narrative'!AP73)</f>
        <v/>
      </c>
      <c r="I78" s="191" t="str">
        <f t="shared" si="9"/>
        <v>no</v>
      </c>
      <c r="J78" s="191" t="str">
        <f t="shared" si="11"/>
        <v>no</v>
      </c>
      <c r="K78" s="191" t="str">
        <f t="shared" si="10"/>
        <v>no</v>
      </c>
      <c r="M78" s="158">
        <f>IF('3. Expenditures'!D72="CCAC", '3. Expenditures'!B72, 0)</f>
        <v>0</v>
      </c>
      <c r="N78" s="158">
        <f>IF('3. Expenditures'!D72="CCAC", '3. Expenditures'!C72, 0)</f>
        <v>0</v>
      </c>
      <c r="O78" s="278">
        <f>IF('3. Expenditures'!D72="CCAC", '3. Expenditures'!E72, 0)</f>
        <v>0</v>
      </c>
      <c r="P78" s="308">
        <f t="shared" si="12"/>
        <v>0</v>
      </c>
      <c r="Q78" s="316">
        <f>IF('3. Expenditures'!D72="CCAC", '3. Expenditures'!L72, 0)</f>
        <v>0</v>
      </c>
      <c r="R78" s="310">
        <f>IF('3. Expenditures'!D72="CCAC", '3. Expenditures'!N72, 0)</f>
        <v>0</v>
      </c>
      <c r="S78" s="310">
        <f>IF('3. Expenditures'!D72="CCAC", '3. Expenditures'!P72, 0)</f>
        <v>0</v>
      </c>
      <c r="T78" s="310">
        <f>IF('3. Expenditures'!D72="CCAC", '3. Expenditures'!R72, 0)</f>
        <v>0</v>
      </c>
      <c r="U78" s="310">
        <f>IF('3. Expenditures'!D72="CCAC", '3. Expenditures'!T72, 0)</f>
        <v>0</v>
      </c>
      <c r="V78" s="286"/>
      <c r="W78" s="319">
        <f>IF('3. Expenditures'!D72="Co-funding", '3. Expenditures'!L72+'3. Expenditures'!N72+'3. Expenditures'!P72+'3. Expenditures'!R72+'3. Expenditures'!T72, 0)</f>
        <v>0</v>
      </c>
      <c r="X78" s="286"/>
      <c r="Y78" s="286"/>
      <c r="Z78" s="286"/>
      <c r="AA78" s="286"/>
      <c r="AB78" s="286"/>
    </row>
    <row r="79" spans="2:28" s="57" customFormat="1" ht="13.5" x14ac:dyDescent="0.25">
      <c r="B79" s="188" t="str">
        <f>IF('INT-Pivots'!G74="","",'INT-Pivots'!G74)</f>
        <v/>
      </c>
      <c r="C79" s="189" t="str">
        <f>IF('INT-Pivots'!K74="","",IF('INT-Pivots'!K74="(blank)","Project end",VALUE('INT-Pivots'!K74)))</f>
        <v/>
      </c>
      <c r="D79" s="190" t="str">
        <f>IF(ISBLANK('2. Narrative'!R74),"",'2. Narrative'!R74)</f>
        <v/>
      </c>
      <c r="E79" s="190" t="str">
        <f>IF(ISBLANK('2. Narrative'!X74),"",'2. Narrative'!X74)</f>
        <v/>
      </c>
      <c r="F79" s="190" t="str">
        <f>IF(ISBLANK('2. Narrative'!AD74),"",'2. Narrative'!AD74)</f>
        <v/>
      </c>
      <c r="G79" s="190" t="str">
        <f>IF(ISBLANK('2. Narrative'!AJ74),"",'2. Narrative'!AJ74)</f>
        <v/>
      </c>
      <c r="H79" s="190" t="str">
        <f>IF(ISBLANK('2. Narrative'!AP74),"",'2. Narrative'!AP74)</f>
        <v/>
      </c>
      <c r="I79" s="191" t="str">
        <f t="shared" si="9"/>
        <v>no</v>
      </c>
      <c r="J79" s="191" t="str">
        <f t="shared" si="11"/>
        <v>no</v>
      </c>
      <c r="K79" s="191" t="str">
        <f t="shared" si="10"/>
        <v>no</v>
      </c>
      <c r="M79" s="158">
        <f>IF('3. Expenditures'!D73="CCAC", '3. Expenditures'!B73, 0)</f>
        <v>0</v>
      </c>
      <c r="N79" s="158">
        <f>IF('3. Expenditures'!D73="CCAC", '3. Expenditures'!C73, 0)</f>
        <v>0</v>
      </c>
      <c r="O79" s="278">
        <f>IF('3. Expenditures'!D73="CCAC", '3. Expenditures'!E73, 0)</f>
        <v>0</v>
      </c>
      <c r="P79" s="308">
        <f t="shared" si="12"/>
        <v>0</v>
      </c>
      <c r="Q79" s="317">
        <f>IF('3. Expenditures'!D73="CCAC", '3. Expenditures'!L73, 0)</f>
        <v>0</v>
      </c>
      <c r="R79" s="310">
        <f>IF('3. Expenditures'!D73="CCAC", '3. Expenditures'!N73, 0)</f>
        <v>0</v>
      </c>
      <c r="S79" s="310">
        <f>IF('3. Expenditures'!D73="CCAC", '3. Expenditures'!P73, 0)</f>
        <v>0</v>
      </c>
      <c r="T79" s="310">
        <f>IF('3. Expenditures'!D73="CCAC", '3. Expenditures'!R73, 0)</f>
        <v>0</v>
      </c>
      <c r="U79" s="310">
        <f>IF('3. Expenditures'!D73="CCAC", '3. Expenditures'!T73, 0)</f>
        <v>0</v>
      </c>
      <c r="V79" s="286"/>
      <c r="W79" s="320">
        <f>IF('3. Expenditures'!D73="Co-funding", '3. Expenditures'!L73+'3. Expenditures'!N73+'3. Expenditures'!P73+'3. Expenditures'!R73+'3. Expenditures'!T73, 0)</f>
        <v>0</v>
      </c>
      <c r="X79" s="286"/>
      <c r="Y79" s="286"/>
      <c r="Z79" s="286"/>
      <c r="AA79" s="286"/>
      <c r="AB79" s="286"/>
    </row>
    <row r="80" spans="2:28" s="57" customFormat="1" ht="13.5" x14ac:dyDescent="0.25">
      <c r="B80" s="188" t="str">
        <f>IF('INT-Pivots'!G75="","",'INT-Pivots'!G75)</f>
        <v/>
      </c>
      <c r="C80" s="189" t="str">
        <f>IF('INT-Pivots'!K75="","",IF('INT-Pivots'!K75="(blank)","Project end",VALUE('INT-Pivots'!K75)))</f>
        <v/>
      </c>
      <c r="D80" s="190" t="str">
        <f>IF(ISBLANK('2. Narrative'!R75),"",'2. Narrative'!R75)</f>
        <v/>
      </c>
      <c r="E80" s="190" t="str">
        <f>IF(ISBLANK('2. Narrative'!X75),"",'2. Narrative'!X75)</f>
        <v/>
      </c>
      <c r="F80" s="190" t="str">
        <f>IF(ISBLANK('2. Narrative'!AD75),"",'2. Narrative'!AD75)</f>
        <v/>
      </c>
      <c r="G80" s="190" t="str">
        <f>IF(ISBLANK('2. Narrative'!AJ75),"",'2. Narrative'!AJ75)</f>
        <v/>
      </c>
      <c r="H80" s="190" t="str">
        <f>IF(ISBLANK('2. Narrative'!AP75),"",'2. Narrative'!AP75)</f>
        <v/>
      </c>
      <c r="I80" s="191" t="str">
        <f t="shared" si="9"/>
        <v>no</v>
      </c>
      <c r="J80" s="191" t="str">
        <f t="shared" si="11"/>
        <v>no</v>
      </c>
      <c r="K80" s="191" t="str">
        <f t="shared" si="10"/>
        <v>no</v>
      </c>
      <c r="M80" s="158">
        <f>IF('3. Expenditures'!D74="CCAC", '3. Expenditures'!B74, 0)</f>
        <v>0</v>
      </c>
      <c r="N80" s="158">
        <f>IF('3. Expenditures'!D74="CCAC", '3. Expenditures'!C74, 0)</f>
        <v>0</v>
      </c>
      <c r="O80" s="278">
        <f>IF('3. Expenditures'!D74="CCAC", '3. Expenditures'!E74, 0)</f>
        <v>0</v>
      </c>
      <c r="P80" s="308">
        <f t="shared" si="12"/>
        <v>0</v>
      </c>
      <c r="Q80" s="316">
        <f>IF('3. Expenditures'!D74="CCAC", '3. Expenditures'!L74, 0)</f>
        <v>0</v>
      </c>
      <c r="R80" s="310">
        <f>IF('3. Expenditures'!D74="CCAC", '3. Expenditures'!N74, 0)</f>
        <v>0</v>
      </c>
      <c r="S80" s="310">
        <f>IF('3. Expenditures'!D74="CCAC", '3. Expenditures'!P74, 0)</f>
        <v>0</v>
      </c>
      <c r="T80" s="310">
        <f>IF('3. Expenditures'!D74="CCAC", '3. Expenditures'!R74, 0)</f>
        <v>0</v>
      </c>
      <c r="U80" s="310">
        <f>IF('3. Expenditures'!D74="CCAC", '3. Expenditures'!T74, 0)</f>
        <v>0</v>
      </c>
      <c r="V80" s="286"/>
      <c r="W80" s="319">
        <f>IF('3. Expenditures'!D74="Co-funding", '3. Expenditures'!L74+'3. Expenditures'!N74+'3. Expenditures'!P74+'3. Expenditures'!R74+'3. Expenditures'!T74, 0)</f>
        <v>0</v>
      </c>
      <c r="X80" s="286"/>
      <c r="Y80" s="286"/>
      <c r="Z80" s="286"/>
      <c r="AA80" s="286"/>
      <c r="AB80" s="286"/>
    </row>
    <row r="81" spans="2:28" s="57" customFormat="1" ht="13.5" x14ac:dyDescent="0.25">
      <c r="B81" s="188" t="str">
        <f>IF('INT-Pivots'!G76="","",'INT-Pivots'!G76)</f>
        <v/>
      </c>
      <c r="C81" s="189" t="str">
        <f>IF('INT-Pivots'!K76="","",IF('INT-Pivots'!K76="(blank)","Project end",VALUE('INT-Pivots'!K76)))</f>
        <v/>
      </c>
      <c r="D81" s="190" t="str">
        <f>IF(ISBLANK('2. Narrative'!R76),"",'2. Narrative'!R76)</f>
        <v/>
      </c>
      <c r="E81" s="190" t="str">
        <f>IF(ISBLANK('2. Narrative'!X76),"",'2. Narrative'!X76)</f>
        <v/>
      </c>
      <c r="F81" s="190" t="str">
        <f>IF(ISBLANK('2. Narrative'!AD76),"",'2. Narrative'!AD76)</f>
        <v/>
      </c>
      <c r="G81" s="190" t="str">
        <f>IF(ISBLANK('2. Narrative'!AJ76),"",'2. Narrative'!AJ76)</f>
        <v/>
      </c>
      <c r="H81" s="190" t="str">
        <f>IF(ISBLANK('2. Narrative'!AP76),"",'2. Narrative'!AP76)</f>
        <v/>
      </c>
      <c r="I81" s="191" t="str">
        <f t="shared" si="9"/>
        <v>no</v>
      </c>
      <c r="J81" s="191" t="str">
        <f t="shared" si="11"/>
        <v>no</v>
      </c>
      <c r="K81" s="191" t="str">
        <f t="shared" si="10"/>
        <v>no</v>
      </c>
      <c r="M81" s="158">
        <f>IF('3. Expenditures'!D75="CCAC", '3. Expenditures'!B75, 0)</f>
        <v>0</v>
      </c>
      <c r="N81" s="158">
        <f>IF('3. Expenditures'!D75="CCAC", '3. Expenditures'!C75, 0)</f>
        <v>0</v>
      </c>
      <c r="O81" s="278">
        <f>IF('3. Expenditures'!D75="CCAC", '3. Expenditures'!E75, 0)</f>
        <v>0</v>
      </c>
      <c r="P81" s="308">
        <f t="shared" si="12"/>
        <v>0</v>
      </c>
      <c r="Q81" s="316">
        <f>IF('3. Expenditures'!D75="CCAC", '3. Expenditures'!L75, 0)</f>
        <v>0</v>
      </c>
      <c r="R81" s="310">
        <f>IF('3. Expenditures'!D75="CCAC", '3. Expenditures'!N75, 0)</f>
        <v>0</v>
      </c>
      <c r="S81" s="310">
        <f>IF('3. Expenditures'!D75="CCAC", '3. Expenditures'!P75, 0)</f>
        <v>0</v>
      </c>
      <c r="T81" s="310">
        <f>IF('3. Expenditures'!D75="CCAC", '3. Expenditures'!R75, 0)</f>
        <v>0</v>
      </c>
      <c r="U81" s="310">
        <f>IF('3. Expenditures'!D75="CCAC", '3. Expenditures'!T75, 0)</f>
        <v>0</v>
      </c>
      <c r="V81" s="286"/>
      <c r="W81" s="320">
        <f>IF('3. Expenditures'!D75="Co-funding", '3. Expenditures'!L75+'3. Expenditures'!N75+'3. Expenditures'!P75+'3. Expenditures'!R75+'3. Expenditures'!T75, 0)</f>
        <v>0</v>
      </c>
      <c r="X81" s="286"/>
      <c r="Y81" s="286"/>
      <c r="Z81" s="286"/>
      <c r="AA81" s="286"/>
      <c r="AB81" s="286"/>
    </row>
    <row r="82" spans="2:28" s="57" customFormat="1" ht="13.5" x14ac:dyDescent="0.25">
      <c r="B82" s="188" t="str">
        <f>IF('INT-Pivots'!G77="","",'INT-Pivots'!G77)</f>
        <v/>
      </c>
      <c r="C82" s="189" t="str">
        <f>IF('INT-Pivots'!K77="","",IF('INT-Pivots'!K77="(blank)","Project end",VALUE('INT-Pivots'!K77)))</f>
        <v/>
      </c>
      <c r="D82" s="190" t="str">
        <f>IF(ISBLANK('2. Narrative'!R77),"",'2. Narrative'!R77)</f>
        <v/>
      </c>
      <c r="E82" s="190" t="str">
        <f>IF(ISBLANK('2. Narrative'!X77),"",'2. Narrative'!X77)</f>
        <v/>
      </c>
      <c r="F82" s="190" t="str">
        <f>IF(ISBLANK('2. Narrative'!AD77),"",'2. Narrative'!AD77)</f>
        <v/>
      </c>
      <c r="G82" s="190" t="str">
        <f>IF(ISBLANK('2. Narrative'!AJ77),"",'2. Narrative'!AJ77)</f>
        <v/>
      </c>
      <c r="H82" s="190" t="str">
        <f>IF(ISBLANK('2. Narrative'!AP77),"",'2. Narrative'!AP77)</f>
        <v/>
      </c>
      <c r="I82" s="191" t="str">
        <f t="shared" si="9"/>
        <v>no</v>
      </c>
      <c r="J82" s="191" t="str">
        <f t="shared" si="11"/>
        <v>no</v>
      </c>
      <c r="K82" s="191" t="str">
        <f t="shared" si="10"/>
        <v>no</v>
      </c>
      <c r="M82" s="158">
        <f>IF('3. Expenditures'!D76="CCAC", '3. Expenditures'!B76, 0)</f>
        <v>0</v>
      </c>
      <c r="N82" s="158">
        <f>IF('3. Expenditures'!D76="CCAC", '3. Expenditures'!C76, 0)</f>
        <v>0</v>
      </c>
      <c r="O82" s="278">
        <f>IF('3. Expenditures'!D76="CCAC", '3. Expenditures'!E76, 0)</f>
        <v>0</v>
      </c>
      <c r="P82" s="308">
        <f t="shared" si="12"/>
        <v>0</v>
      </c>
      <c r="Q82" s="317">
        <f>IF('3. Expenditures'!D76="CCAC", '3. Expenditures'!L76, 0)</f>
        <v>0</v>
      </c>
      <c r="R82" s="310">
        <f>IF('3. Expenditures'!D76="CCAC", '3. Expenditures'!N76, 0)</f>
        <v>0</v>
      </c>
      <c r="S82" s="310">
        <f>IF('3. Expenditures'!D76="CCAC", '3. Expenditures'!P76, 0)</f>
        <v>0</v>
      </c>
      <c r="T82" s="310">
        <f>IF('3. Expenditures'!D76="CCAC", '3. Expenditures'!R76, 0)</f>
        <v>0</v>
      </c>
      <c r="U82" s="310">
        <f>IF('3. Expenditures'!D76="CCAC", '3. Expenditures'!T76, 0)</f>
        <v>0</v>
      </c>
      <c r="V82" s="286"/>
      <c r="W82" s="319">
        <f>IF('3. Expenditures'!D76="Co-funding", '3. Expenditures'!L76+'3. Expenditures'!N76+'3. Expenditures'!P76+'3. Expenditures'!R76+'3. Expenditures'!T76, 0)</f>
        <v>0</v>
      </c>
      <c r="X82" s="286"/>
      <c r="Y82" s="286"/>
      <c r="Z82" s="286"/>
      <c r="AA82" s="286"/>
      <c r="AB82" s="286"/>
    </row>
    <row r="83" spans="2:28" s="57" customFormat="1" ht="13.5" x14ac:dyDescent="0.25">
      <c r="B83" s="188" t="str">
        <f>IF('INT-Pivots'!G78="","",'INT-Pivots'!G78)</f>
        <v/>
      </c>
      <c r="C83" s="189" t="str">
        <f>IF('INT-Pivots'!K78="","",IF('INT-Pivots'!K78="(blank)","Project end",VALUE('INT-Pivots'!K78)))</f>
        <v/>
      </c>
      <c r="D83" s="190" t="str">
        <f>IF(ISBLANK('2. Narrative'!R78),"",'2. Narrative'!R78)</f>
        <v/>
      </c>
      <c r="E83" s="190" t="str">
        <f>IF(ISBLANK('2. Narrative'!X78),"",'2. Narrative'!X78)</f>
        <v/>
      </c>
      <c r="F83" s="190" t="str">
        <f>IF(ISBLANK('2. Narrative'!AD78),"",'2. Narrative'!AD78)</f>
        <v/>
      </c>
      <c r="G83" s="190" t="str">
        <f>IF(ISBLANK('2. Narrative'!AJ78),"",'2. Narrative'!AJ78)</f>
        <v/>
      </c>
      <c r="H83" s="190" t="str">
        <f>IF(ISBLANK('2. Narrative'!AP78),"",'2. Narrative'!AP78)</f>
        <v/>
      </c>
      <c r="I83" s="191" t="str">
        <f t="shared" si="9"/>
        <v>no</v>
      </c>
      <c r="J83" s="191" t="str">
        <f t="shared" si="11"/>
        <v>no</v>
      </c>
      <c r="K83" s="191" t="str">
        <f t="shared" si="10"/>
        <v>no</v>
      </c>
      <c r="M83" s="158">
        <f>IF('3. Expenditures'!D77="CCAC", '3. Expenditures'!B77, 0)</f>
        <v>0</v>
      </c>
      <c r="N83" s="158">
        <f>IF('3. Expenditures'!D77="CCAC", '3. Expenditures'!C77, 0)</f>
        <v>0</v>
      </c>
      <c r="O83" s="278">
        <f>IF('3. Expenditures'!D77="CCAC", '3. Expenditures'!E77, 0)</f>
        <v>0</v>
      </c>
      <c r="P83" s="308">
        <f t="shared" si="12"/>
        <v>0</v>
      </c>
      <c r="Q83" s="316">
        <f>IF('3. Expenditures'!D77="CCAC", '3. Expenditures'!L77, 0)</f>
        <v>0</v>
      </c>
      <c r="R83" s="310">
        <f>IF('3. Expenditures'!D77="CCAC", '3. Expenditures'!N77, 0)</f>
        <v>0</v>
      </c>
      <c r="S83" s="310">
        <f>IF('3. Expenditures'!D77="CCAC", '3. Expenditures'!P77, 0)</f>
        <v>0</v>
      </c>
      <c r="T83" s="310">
        <f>IF('3. Expenditures'!D77="CCAC", '3. Expenditures'!R77, 0)</f>
        <v>0</v>
      </c>
      <c r="U83" s="310">
        <f>IF('3. Expenditures'!D77="CCAC", '3. Expenditures'!T77, 0)</f>
        <v>0</v>
      </c>
      <c r="V83" s="286"/>
      <c r="W83" s="320">
        <f>IF('3. Expenditures'!D77="Co-funding", '3. Expenditures'!L77+'3. Expenditures'!N77+'3. Expenditures'!P77+'3. Expenditures'!R77+'3. Expenditures'!T77, 0)</f>
        <v>0</v>
      </c>
      <c r="X83" s="286"/>
      <c r="Y83" s="286"/>
      <c r="Z83" s="286"/>
      <c r="AA83" s="286"/>
      <c r="AB83" s="286"/>
    </row>
    <row r="84" spans="2:28" s="57" customFormat="1" ht="13.5" x14ac:dyDescent="0.25">
      <c r="B84" s="188" t="str">
        <f>IF('INT-Pivots'!G79="","",'INT-Pivots'!G79)</f>
        <v/>
      </c>
      <c r="C84" s="189" t="str">
        <f>IF('INT-Pivots'!K79="","",IF('INT-Pivots'!K79="(blank)","Project end",VALUE('INT-Pivots'!K79)))</f>
        <v/>
      </c>
      <c r="D84" s="190" t="str">
        <f>IF(ISBLANK('2. Narrative'!R79),"",'2. Narrative'!R79)</f>
        <v/>
      </c>
      <c r="E84" s="190" t="str">
        <f>IF(ISBLANK('2. Narrative'!X79),"",'2. Narrative'!X79)</f>
        <v/>
      </c>
      <c r="F84" s="190" t="str">
        <f>IF(ISBLANK('2. Narrative'!AD79),"",'2. Narrative'!AD79)</f>
        <v/>
      </c>
      <c r="G84" s="190" t="str">
        <f>IF(ISBLANK('2. Narrative'!AJ79),"",'2. Narrative'!AJ79)</f>
        <v/>
      </c>
      <c r="H84" s="190" t="str">
        <f>IF(ISBLANK('2. Narrative'!AP79),"",'2. Narrative'!AP79)</f>
        <v/>
      </c>
      <c r="I84" s="191" t="str">
        <f t="shared" si="9"/>
        <v>no</v>
      </c>
      <c r="J84" s="191" t="str">
        <f t="shared" si="11"/>
        <v>no</v>
      </c>
      <c r="K84" s="191" t="str">
        <f t="shared" si="10"/>
        <v>no</v>
      </c>
      <c r="M84" s="158">
        <f>IF('3. Expenditures'!D78="CCAC", '3. Expenditures'!B78, 0)</f>
        <v>0</v>
      </c>
      <c r="N84" s="158">
        <f>IF('3. Expenditures'!D78="CCAC", '3. Expenditures'!C78, 0)</f>
        <v>0</v>
      </c>
      <c r="O84" s="278">
        <f>IF('3. Expenditures'!D78="CCAC", '3. Expenditures'!E78, 0)</f>
        <v>0</v>
      </c>
      <c r="P84" s="308">
        <f t="shared" si="12"/>
        <v>0</v>
      </c>
      <c r="Q84" s="316">
        <f>IF('3. Expenditures'!D78="CCAC", '3. Expenditures'!L78, 0)</f>
        <v>0</v>
      </c>
      <c r="R84" s="310">
        <f>IF('3. Expenditures'!D78="CCAC", '3. Expenditures'!N78, 0)</f>
        <v>0</v>
      </c>
      <c r="S84" s="310">
        <f>IF('3. Expenditures'!D78="CCAC", '3. Expenditures'!P78, 0)</f>
        <v>0</v>
      </c>
      <c r="T84" s="310">
        <f>IF('3. Expenditures'!D78="CCAC", '3. Expenditures'!R78, 0)</f>
        <v>0</v>
      </c>
      <c r="U84" s="310">
        <f>IF('3. Expenditures'!D78="CCAC", '3. Expenditures'!T78, 0)</f>
        <v>0</v>
      </c>
      <c r="V84" s="286"/>
      <c r="W84" s="319">
        <f>IF('3. Expenditures'!D78="Co-funding", '3. Expenditures'!L78+'3. Expenditures'!N78+'3. Expenditures'!P78+'3. Expenditures'!R78+'3. Expenditures'!T78, 0)</f>
        <v>0</v>
      </c>
      <c r="X84" s="286"/>
      <c r="Y84" s="286"/>
      <c r="Z84" s="286"/>
      <c r="AA84" s="286"/>
      <c r="AB84" s="286"/>
    </row>
    <row r="85" spans="2:28" s="57" customFormat="1" ht="13.5" x14ac:dyDescent="0.25">
      <c r="B85" s="188" t="str">
        <f>IF('INT-Pivots'!G80="","",'INT-Pivots'!G80)</f>
        <v/>
      </c>
      <c r="C85" s="189" t="str">
        <f>IF('INT-Pivots'!K80="","",IF('INT-Pivots'!K80="(blank)","Project end",VALUE('INT-Pivots'!K80)))</f>
        <v/>
      </c>
      <c r="D85" s="190" t="str">
        <f>IF(ISBLANK('2. Narrative'!R80),"",'2. Narrative'!R80)</f>
        <v/>
      </c>
      <c r="E85" s="190" t="str">
        <f>IF(ISBLANK('2. Narrative'!X80),"",'2. Narrative'!X80)</f>
        <v/>
      </c>
      <c r="F85" s="190" t="str">
        <f>IF(ISBLANK('2. Narrative'!AD80),"",'2. Narrative'!AD80)</f>
        <v/>
      </c>
      <c r="G85" s="190" t="str">
        <f>IF(ISBLANK('2. Narrative'!AJ80),"",'2. Narrative'!AJ80)</f>
        <v/>
      </c>
      <c r="H85" s="190" t="str">
        <f>IF(ISBLANK('2. Narrative'!AP80),"",'2. Narrative'!AP80)</f>
        <v/>
      </c>
      <c r="I85" s="191" t="str">
        <f t="shared" si="9"/>
        <v>no</v>
      </c>
      <c r="J85" s="191" t="str">
        <f t="shared" si="11"/>
        <v>no</v>
      </c>
      <c r="K85" s="191" t="str">
        <f t="shared" si="10"/>
        <v>no</v>
      </c>
      <c r="M85" s="158">
        <f>IF('3. Expenditures'!D79="CCAC", '3. Expenditures'!B79, 0)</f>
        <v>0</v>
      </c>
      <c r="N85" s="158">
        <f>IF('3. Expenditures'!D79="CCAC", '3. Expenditures'!C79, 0)</f>
        <v>0</v>
      </c>
      <c r="O85" s="278">
        <f>IF('3. Expenditures'!D79="CCAC", '3. Expenditures'!E79, 0)</f>
        <v>0</v>
      </c>
      <c r="P85" s="308">
        <f t="shared" si="12"/>
        <v>0</v>
      </c>
      <c r="Q85" s="317">
        <f>IF('3. Expenditures'!D79="CCAC", '3. Expenditures'!L79, 0)</f>
        <v>0</v>
      </c>
      <c r="R85" s="310">
        <f>IF('3. Expenditures'!D79="CCAC", '3. Expenditures'!N79, 0)</f>
        <v>0</v>
      </c>
      <c r="S85" s="310">
        <f>IF('3. Expenditures'!D79="CCAC", '3. Expenditures'!P79, 0)</f>
        <v>0</v>
      </c>
      <c r="T85" s="310">
        <f>IF('3. Expenditures'!D79="CCAC", '3. Expenditures'!R79, 0)</f>
        <v>0</v>
      </c>
      <c r="U85" s="310">
        <f>IF('3. Expenditures'!D79="CCAC", '3. Expenditures'!T79, 0)</f>
        <v>0</v>
      </c>
      <c r="V85" s="286"/>
      <c r="W85" s="320">
        <f>IF('3. Expenditures'!D79="Co-funding", '3. Expenditures'!L79+'3. Expenditures'!N79+'3. Expenditures'!P79+'3. Expenditures'!R79+'3. Expenditures'!T79, 0)</f>
        <v>0</v>
      </c>
      <c r="X85" s="286"/>
      <c r="Y85" s="286"/>
      <c r="Z85" s="286"/>
      <c r="AA85" s="286"/>
      <c r="AB85" s="286"/>
    </row>
    <row r="86" spans="2:28" s="57" customFormat="1" ht="13.5" x14ac:dyDescent="0.25">
      <c r="B86" s="188" t="str">
        <f>IF('INT-Pivots'!G81="","",'INT-Pivots'!G81)</f>
        <v/>
      </c>
      <c r="C86" s="189" t="str">
        <f>IF('INT-Pivots'!K81="","",IF('INT-Pivots'!K81="(blank)","Project end",VALUE('INT-Pivots'!K81)))</f>
        <v/>
      </c>
      <c r="D86" s="190" t="str">
        <f>IF(ISBLANK('2. Narrative'!R81),"",'2. Narrative'!R81)</f>
        <v/>
      </c>
      <c r="E86" s="190" t="str">
        <f>IF(ISBLANK('2. Narrative'!X81),"",'2. Narrative'!X81)</f>
        <v/>
      </c>
      <c r="F86" s="190" t="str">
        <f>IF(ISBLANK('2. Narrative'!AD81),"",'2. Narrative'!AD81)</f>
        <v/>
      </c>
      <c r="G86" s="190" t="str">
        <f>IF(ISBLANK('2. Narrative'!AJ81),"",'2. Narrative'!AJ81)</f>
        <v/>
      </c>
      <c r="H86" s="190" t="str">
        <f>IF(ISBLANK('2. Narrative'!AP81),"",'2. Narrative'!AP81)</f>
        <v/>
      </c>
      <c r="I86" s="191" t="str">
        <f t="shared" si="9"/>
        <v>no</v>
      </c>
      <c r="J86" s="191" t="str">
        <f t="shared" si="11"/>
        <v>no</v>
      </c>
      <c r="K86" s="191" t="str">
        <f t="shared" si="10"/>
        <v>no</v>
      </c>
      <c r="M86" s="158">
        <f>IF('3. Expenditures'!D80="CCAC", '3. Expenditures'!B80, 0)</f>
        <v>0</v>
      </c>
      <c r="N86" s="158">
        <f>IF('3. Expenditures'!D80="CCAC", '3. Expenditures'!C80, 0)</f>
        <v>0</v>
      </c>
      <c r="O86" s="278">
        <f>IF('3. Expenditures'!D80="CCAC", '3. Expenditures'!E80, 0)</f>
        <v>0</v>
      </c>
      <c r="P86" s="308">
        <f t="shared" si="12"/>
        <v>0</v>
      </c>
      <c r="Q86" s="316">
        <f>IF('3. Expenditures'!D80="CCAC", '3. Expenditures'!L80, 0)</f>
        <v>0</v>
      </c>
      <c r="R86" s="310">
        <f>IF('3. Expenditures'!D80="CCAC", '3. Expenditures'!N80, 0)</f>
        <v>0</v>
      </c>
      <c r="S86" s="310">
        <f>IF('3. Expenditures'!D80="CCAC", '3. Expenditures'!P80, 0)</f>
        <v>0</v>
      </c>
      <c r="T86" s="310">
        <f>IF('3. Expenditures'!D80="CCAC", '3. Expenditures'!R80, 0)</f>
        <v>0</v>
      </c>
      <c r="U86" s="310">
        <f>IF('3. Expenditures'!D80="CCAC", '3. Expenditures'!T80, 0)</f>
        <v>0</v>
      </c>
      <c r="V86" s="286"/>
      <c r="W86" s="319">
        <f>IF('3. Expenditures'!D80="Co-funding", '3. Expenditures'!L80+'3. Expenditures'!N80+'3. Expenditures'!P80+'3. Expenditures'!R80+'3. Expenditures'!T80, 0)</f>
        <v>0</v>
      </c>
      <c r="X86" s="286"/>
      <c r="Y86" s="286"/>
      <c r="Z86" s="286"/>
      <c r="AA86" s="286"/>
      <c r="AB86" s="286"/>
    </row>
    <row r="87" spans="2:28" s="57" customFormat="1" ht="13.5" x14ac:dyDescent="0.25">
      <c r="B87" s="188" t="str">
        <f>IF('INT-Pivots'!G82="","",'INT-Pivots'!G82)</f>
        <v/>
      </c>
      <c r="C87" s="189" t="str">
        <f>IF('INT-Pivots'!K82="","",IF('INT-Pivots'!K82="(blank)","Project end",VALUE('INT-Pivots'!K82)))</f>
        <v/>
      </c>
      <c r="D87" s="190" t="str">
        <f>IF(ISBLANK('2. Narrative'!R82),"",'2. Narrative'!R82)</f>
        <v/>
      </c>
      <c r="E87" s="190" t="str">
        <f>IF(ISBLANK('2. Narrative'!X82),"",'2. Narrative'!X82)</f>
        <v/>
      </c>
      <c r="F87" s="190" t="str">
        <f>IF(ISBLANK('2. Narrative'!AD82),"",'2. Narrative'!AD82)</f>
        <v/>
      </c>
      <c r="G87" s="190" t="str">
        <f>IF(ISBLANK('2. Narrative'!AJ82),"",'2. Narrative'!AJ82)</f>
        <v/>
      </c>
      <c r="H87" s="190" t="str">
        <f>IF(ISBLANK('2. Narrative'!AP82),"",'2. Narrative'!AP82)</f>
        <v/>
      </c>
      <c r="I87" s="191" t="str">
        <f t="shared" si="9"/>
        <v>no</v>
      </c>
      <c r="J87" s="191" t="str">
        <f t="shared" si="11"/>
        <v>no</v>
      </c>
      <c r="K87" s="191" t="str">
        <f t="shared" si="10"/>
        <v>no</v>
      </c>
      <c r="M87" s="158">
        <f>IF('3. Expenditures'!D81="CCAC", '3. Expenditures'!B81, 0)</f>
        <v>0</v>
      </c>
      <c r="N87" s="158">
        <f>IF('3. Expenditures'!D81="CCAC", '3. Expenditures'!C81, 0)</f>
        <v>0</v>
      </c>
      <c r="O87" s="278">
        <f>IF('3. Expenditures'!D81="CCAC", '3. Expenditures'!E81, 0)</f>
        <v>0</v>
      </c>
      <c r="P87" s="308">
        <f t="shared" si="12"/>
        <v>0</v>
      </c>
      <c r="Q87" s="316">
        <f>IF('3. Expenditures'!D81="CCAC", '3. Expenditures'!L81, 0)</f>
        <v>0</v>
      </c>
      <c r="R87" s="310">
        <f>IF('3. Expenditures'!D81="CCAC", '3. Expenditures'!N81, 0)</f>
        <v>0</v>
      </c>
      <c r="S87" s="310">
        <f>IF('3. Expenditures'!D81="CCAC", '3. Expenditures'!P81, 0)</f>
        <v>0</v>
      </c>
      <c r="T87" s="310">
        <f>IF('3. Expenditures'!D81="CCAC", '3. Expenditures'!R81, 0)</f>
        <v>0</v>
      </c>
      <c r="U87" s="310">
        <f>IF('3. Expenditures'!D81="CCAC", '3. Expenditures'!T81, 0)</f>
        <v>0</v>
      </c>
      <c r="V87" s="286"/>
      <c r="W87" s="320">
        <f>IF('3. Expenditures'!D81="Co-funding", '3. Expenditures'!L81+'3. Expenditures'!N81+'3. Expenditures'!P81+'3. Expenditures'!R81+'3. Expenditures'!T81, 0)</f>
        <v>0</v>
      </c>
      <c r="X87" s="286"/>
      <c r="Y87" s="286"/>
      <c r="Z87" s="286"/>
      <c r="AA87" s="286"/>
      <c r="AB87" s="286"/>
    </row>
    <row r="88" spans="2:28" s="57" customFormat="1" ht="13.5" x14ac:dyDescent="0.25">
      <c r="B88" s="188" t="str">
        <f>IF('INT-Pivots'!G83="","",'INT-Pivots'!G83)</f>
        <v/>
      </c>
      <c r="C88" s="189" t="str">
        <f>IF('INT-Pivots'!K83="","",IF('INT-Pivots'!K83="(blank)","Project end",VALUE('INT-Pivots'!K83)))</f>
        <v/>
      </c>
      <c r="D88" s="190" t="str">
        <f>IF(ISBLANK('2. Narrative'!R83),"",'2. Narrative'!R83)</f>
        <v/>
      </c>
      <c r="E88" s="190" t="str">
        <f>IF(ISBLANK('2. Narrative'!X83),"",'2. Narrative'!X83)</f>
        <v/>
      </c>
      <c r="F88" s="190" t="str">
        <f>IF(ISBLANK('2. Narrative'!AD83),"",'2. Narrative'!AD83)</f>
        <v/>
      </c>
      <c r="G88" s="190" t="str">
        <f>IF(ISBLANK('2. Narrative'!AJ83),"",'2. Narrative'!AJ83)</f>
        <v/>
      </c>
      <c r="H88" s="190" t="str">
        <f>IF(ISBLANK('2. Narrative'!AP83),"",'2. Narrative'!AP83)</f>
        <v/>
      </c>
      <c r="I88" s="191" t="str">
        <f t="shared" si="9"/>
        <v>no</v>
      </c>
      <c r="J88" s="191" t="str">
        <f t="shared" si="11"/>
        <v>no</v>
      </c>
      <c r="K88" s="191" t="str">
        <f t="shared" si="10"/>
        <v>no</v>
      </c>
      <c r="M88" s="158">
        <f>IF('3. Expenditures'!D82="CCAC", '3. Expenditures'!B82, 0)</f>
        <v>0</v>
      </c>
      <c r="N88" s="158">
        <f>IF('3. Expenditures'!D82="CCAC", '3. Expenditures'!C82, 0)</f>
        <v>0</v>
      </c>
      <c r="O88" s="278">
        <f>IF('3. Expenditures'!D82="CCAC", '3. Expenditures'!E82, 0)</f>
        <v>0</v>
      </c>
      <c r="P88" s="308">
        <f t="shared" si="12"/>
        <v>0</v>
      </c>
      <c r="Q88" s="317">
        <f>IF('3. Expenditures'!D82="CCAC", '3. Expenditures'!L82, 0)</f>
        <v>0</v>
      </c>
      <c r="R88" s="310">
        <f>IF('3. Expenditures'!D82="CCAC", '3. Expenditures'!N82, 0)</f>
        <v>0</v>
      </c>
      <c r="S88" s="310">
        <f>IF('3. Expenditures'!D82="CCAC", '3. Expenditures'!P82, 0)</f>
        <v>0</v>
      </c>
      <c r="T88" s="310">
        <f>IF('3. Expenditures'!D82="CCAC", '3. Expenditures'!R82, 0)</f>
        <v>0</v>
      </c>
      <c r="U88" s="310">
        <f>IF('3. Expenditures'!D82="CCAC", '3. Expenditures'!T82, 0)</f>
        <v>0</v>
      </c>
      <c r="V88" s="286"/>
      <c r="W88" s="319">
        <f>IF('3. Expenditures'!D82="Co-funding", '3. Expenditures'!L82+'3. Expenditures'!N82+'3. Expenditures'!P82+'3. Expenditures'!R82+'3. Expenditures'!T82, 0)</f>
        <v>0</v>
      </c>
      <c r="X88" s="286"/>
      <c r="Y88" s="286"/>
      <c r="Z88" s="286"/>
      <c r="AA88" s="286"/>
      <c r="AB88" s="286"/>
    </row>
    <row r="89" spans="2:28" s="57" customFormat="1" ht="13.5" x14ac:dyDescent="0.25">
      <c r="B89" s="188" t="str">
        <f>IF('INT-Pivots'!G84="","",'INT-Pivots'!G84)</f>
        <v/>
      </c>
      <c r="C89" s="189" t="str">
        <f>IF('INT-Pivots'!K84="","",IF('INT-Pivots'!K84="(blank)","Project end",VALUE('INT-Pivots'!K84)))</f>
        <v/>
      </c>
      <c r="D89" s="190" t="str">
        <f>IF(ISBLANK('2. Narrative'!R84),"",'2. Narrative'!R84)</f>
        <v/>
      </c>
      <c r="E89" s="190" t="str">
        <f>IF(ISBLANK('2. Narrative'!X84),"",'2. Narrative'!X84)</f>
        <v/>
      </c>
      <c r="F89" s="190" t="str">
        <f>IF(ISBLANK('2. Narrative'!AD84),"",'2. Narrative'!AD84)</f>
        <v/>
      </c>
      <c r="G89" s="190" t="str">
        <f>IF(ISBLANK('2. Narrative'!AJ84),"",'2. Narrative'!AJ84)</f>
        <v/>
      </c>
      <c r="H89" s="190" t="str">
        <f>IF(ISBLANK('2. Narrative'!AP84),"",'2. Narrative'!AP84)</f>
        <v/>
      </c>
      <c r="I89" s="191" t="str">
        <f t="shared" si="9"/>
        <v>no</v>
      </c>
      <c r="J89" s="191" t="str">
        <f t="shared" si="11"/>
        <v>no</v>
      </c>
      <c r="K89" s="191" t="str">
        <f t="shared" si="10"/>
        <v>no</v>
      </c>
      <c r="M89" s="158">
        <f>IF('3. Expenditures'!D83="CCAC", '3. Expenditures'!B83, 0)</f>
        <v>0</v>
      </c>
      <c r="N89" s="158">
        <f>IF('3. Expenditures'!D83="CCAC", '3. Expenditures'!C83, 0)</f>
        <v>0</v>
      </c>
      <c r="O89" s="278">
        <f>IF('3. Expenditures'!D83="CCAC", '3. Expenditures'!E83, 0)</f>
        <v>0</v>
      </c>
      <c r="P89" s="308">
        <f t="shared" si="12"/>
        <v>0</v>
      </c>
      <c r="Q89" s="316">
        <f>IF('3. Expenditures'!D83="CCAC", '3. Expenditures'!L83, 0)</f>
        <v>0</v>
      </c>
      <c r="R89" s="310">
        <f>IF('3. Expenditures'!D83="CCAC", '3. Expenditures'!N83, 0)</f>
        <v>0</v>
      </c>
      <c r="S89" s="310">
        <f>IF('3. Expenditures'!D83="CCAC", '3. Expenditures'!P83, 0)</f>
        <v>0</v>
      </c>
      <c r="T89" s="310">
        <f>IF('3. Expenditures'!D83="CCAC", '3. Expenditures'!R83, 0)</f>
        <v>0</v>
      </c>
      <c r="U89" s="310">
        <f>IF('3. Expenditures'!D83="CCAC", '3. Expenditures'!T83, 0)</f>
        <v>0</v>
      </c>
      <c r="V89" s="286"/>
      <c r="W89" s="320">
        <f>IF('3. Expenditures'!D83="Co-funding", '3. Expenditures'!L83+'3. Expenditures'!N83+'3. Expenditures'!P83+'3. Expenditures'!R83+'3. Expenditures'!T83, 0)</f>
        <v>0</v>
      </c>
      <c r="X89" s="286"/>
      <c r="Y89" s="286"/>
      <c r="Z89" s="286"/>
      <c r="AA89" s="286"/>
      <c r="AB89" s="286"/>
    </row>
    <row r="90" spans="2:28" s="57" customFormat="1" ht="13.5" x14ac:dyDescent="0.25">
      <c r="B90" s="188" t="str">
        <f>IF('INT-Pivots'!G85="","",'INT-Pivots'!G85)</f>
        <v/>
      </c>
      <c r="C90" s="189" t="str">
        <f>IF('INT-Pivots'!K85="","",IF('INT-Pivots'!K85="(blank)","Project end",VALUE('INT-Pivots'!K85)))</f>
        <v/>
      </c>
      <c r="D90" s="190" t="str">
        <f>IF(ISBLANK('2. Narrative'!R85),"",'2. Narrative'!R85)</f>
        <v/>
      </c>
      <c r="E90" s="190" t="str">
        <f>IF(ISBLANK('2. Narrative'!X85),"",'2. Narrative'!X85)</f>
        <v/>
      </c>
      <c r="F90" s="190" t="str">
        <f>IF(ISBLANK('2. Narrative'!AD85),"",'2. Narrative'!AD85)</f>
        <v/>
      </c>
      <c r="G90" s="190" t="str">
        <f>IF(ISBLANK('2. Narrative'!AJ85),"",'2. Narrative'!AJ85)</f>
        <v/>
      </c>
      <c r="H90" s="190" t="str">
        <f>IF(ISBLANK('2. Narrative'!AP85),"",'2. Narrative'!AP85)</f>
        <v/>
      </c>
      <c r="I90" s="191" t="str">
        <f t="shared" si="9"/>
        <v>no</v>
      </c>
      <c r="J90" s="191" t="str">
        <f t="shared" si="11"/>
        <v>no</v>
      </c>
      <c r="K90" s="191" t="str">
        <f t="shared" si="10"/>
        <v>no</v>
      </c>
      <c r="M90" s="158">
        <f>IF('3. Expenditures'!D84="CCAC", '3. Expenditures'!B84, 0)</f>
        <v>0</v>
      </c>
      <c r="N90" s="158">
        <f>IF('3. Expenditures'!D84="CCAC", '3. Expenditures'!C84, 0)</f>
        <v>0</v>
      </c>
      <c r="O90" s="278">
        <f>IF('3. Expenditures'!D84="CCAC", '3. Expenditures'!E84, 0)</f>
        <v>0</v>
      </c>
      <c r="P90" s="308">
        <f t="shared" si="12"/>
        <v>0</v>
      </c>
      <c r="Q90" s="316">
        <f>IF('3. Expenditures'!D84="CCAC", '3. Expenditures'!L84, 0)</f>
        <v>0</v>
      </c>
      <c r="R90" s="310">
        <f>IF('3. Expenditures'!D84="CCAC", '3. Expenditures'!N84, 0)</f>
        <v>0</v>
      </c>
      <c r="S90" s="310">
        <f>IF('3. Expenditures'!D84="CCAC", '3. Expenditures'!P84, 0)</f>
        <v>0</v>
      </c>
      <c r="T90" s="310">
        <f>IF('3. Expenditures'!D84="CCAC", '3. Expenditures'!R84, 0)</f>
        <v>0</v>
      </c>
      <c r="U90" s="310">
        <f>IF('3. Expenditures'!D84="CCAC", '3. Expenditures'!T84, 0)</f>
        <v>0</v>
      </c>
      <c r="V90" s="286"/>
      <c r="W90" s="319">
        <f>IF('3. Expenditures'!D84="Co-funding", '3. Expenditures'!L84+'3. Expenditures'!N84+'3. Expenditures'!P84+'3. Expenditures'!R84+'3. Expenditures'!T84, 0)</f>
        <v>0</v>
      </c>
      <c r="X90" s="286"/>
      <c r="Y90" s="286"/>
      <c r="Z90" s="286"/>
      <c r="AA90" s="286"/>
      <c r="AB90" s="286"/>
    </row>
    <row r="91" spans="2:28" s="57" customFormat="1" ht="13.5" x14ac:dyDescent="0.25">
      <c r="B91" s="188" t="str">
        <f>IF('INT-Pivots'!G86="","",'INT-Pivots'!G86)</f>
        <v/>
      </c>
      <c r="C91" s="189" t="str">
        <f>IF('INT-Pivots'!K86="","",IF('INT-Pivots'!K86="(blank)","Project end",VALUE('INT-Pivots'!K86)))</f>
        <v/>
      </c>
      <c r="D91" s="190" t="str">
        <f>IF(ISBLANK('2. Narrative'!R86),"",'2. Narrative'!R86)</f>
        <v/>
      </c>
      <c r="E91" s="190" t="str">
        <f>IF(ISBLANK('2. Narrative'!X86),"",'2. Narrative'!X86)</f>
        <v/>
      </c>
      <c r="F91" s="190" t="str">
        <f>IF(ISBLANK('2. Narrative'!AD86),"",'2. Narrative'!AD86)</f>
        <v/>
      </c>
      <c r="G91" s="190" t="str">
        <f>IF(ISBLANK('2. Narrative'!AJ86),"",'2. Narrative'!AJ86)</f>
        <v/>
      </c>
      <c r="H91" s="190" t="str">
        <f>IF(ISBLANK('2. Narrative'!AP86),"",'2. Narrative'!AP86)</f>
        <v/>
      </c>
      <c r="I91" s="191" t="str">
        <f t="shared" si="9"/>
        <v>no</v>
      </c>
      <c r="J91" s="191" t="str">
        <f t="shared" si="11"/>
        <v>no</v>
      </c>
      <c r="K91" s="191" t="str">
        <f t="shared" si="10"/>
        <v>no</v>
      </c>
      <c r="M91" s="158">
        <f>IF('3. Expenditures'!D85="CCAC", '3. Expenditures'!B85, 0)</f>
        <v>0</v>
      </c>
      <c r="N91" s="158">
        <f>IF('3. Expenditures'!D85="CCAC", '3. Expenditures'!C85, 0)</f>
        <v>0</v>
      </c>
      <c r="O91" s="278">
        <f>IF('3. Expenditures'!D85="CCAC", '3. Expenditures'!E85, 0)</f>
        <v>0</v>
      </c>
      <c r="P91" s="308">
        <f t="shared" si="12"/>
        <v>0</v>
      </c>
      <c r="Q91" s="317">
        <f>IF('3. Expenditures'!D85="CCAC", '3. Expenditures'!L85, 0)</f>
        <v>0</v>
      </c>
      <c r="R91" s="310">
        <f>IF('3. Expenditures'!D85="CCAC", '3. Expenditures'!N85, 0)</f>
        <v>0</v>
      </c>
      <c r="S91" s="310">
        <f>IF('3. Expenditures'!D85="CCAC", '3. Expenditures'!P85, 0)</f>
        <v>0</v>
      </c>
      <c r="T91" s="310">
        <f>IF('3. Expenditures'!D85="CCAC", '3. Expenditures'!R85, 0)</f>
        <v>0</v>
      </c>
      <c r="U91" s="310">
        <f>IF('3. Expenditures'!D85="CCAC", '3. Expenditures'!T85, 0)</f>
        <v>0</v>
      </c>
      <c r="V91" s="286"/>
      <c r="W91" s="320">
        <f>IF('3. Expenditures'!D85="Co-funding", '3. Expenditures'!L85+'3. Expenditures'!N85+'3. Expenditures'!P85+'3. Expenditures'!R85+'3. Expenditures'!T85, 0)</f>
        <v>0</v>
      </c>
      <c r="X91" s="286"/>
      <c r="Y91" s="286"/>
      <c r="Z91" s="286"/>
      <c r="AA91" s="286"/>
      <c r="AB91" s="286"/>
    </row>
    <row r="92" spans="2:28" s="57" customFormat="1" ht="13.5" x14ac:dyDescent="0.25">
      <c r="B92" s="188" t="str">
        <f>IF('INT-Pivots'!G87="","",'INT-Pivots'!G87)</f>
        <v/>
      </c>
      <c r="C92" s="189" t="str">
        <f>IF('INT-Pivots'!K87="","",IF('INT-Pivots'!K87="(blank)","Project end",VALUE('INT-Pivots'!K87)))</f>
        <v/>
      </c>
      <c r="D92" s="190" t="str">
        <f>IF(ISBLANK('2. Narrative'!R87),"",'2. Narrative'!R87)</f>
        <v/>
      </c>
      <c r="E92" s="190" t="str">
        <f>IF(ISBLANK('2. Narrative'!X87),"",'2. Narrative'!X87)</f>
        <v/>
      </c>
      <c r="F92" s="190" t="str">
        <f>IF(ISBLANK('2. Narrative'!AD87),"",'2. Narrative'!AD87)</f>
        <v/>
      </c>
      <c r="G92" s="190" t="str">
        <f>IF(ISBLANK('2. Narrative'!AJ87),"",'2. Narrative'!AJ87)</f>
        <v/>
      </c>
      <c r="H92" s="190" t="str">
        <f>IF(ISBLANK('2. Narrative'!AP87),"",'2. Narrative'!AP87)</f>
        <v/>
      </c>
      <c r="I92" s="191" t="str">
        <f t="shared" si="9"/>
        <v>no</v>
      </c>
      <c r="J92" s="191" t="str">
        <f t="shared" si="11"/>
        <v>no</v>
      </c>
      <c r="K92" s="191" t="str">
        <f t="shared" si="10"/>
        <v>no</v>
      </c>
      <c r="M92" s="158">
        <f>IF('3. Expenditures'!D86="CCAC", '3. Expenditures'!B86, 0)</f>
        <v>0</v>
      </c>
      <c r="N92" s="158">
        <f>IF('3. Expenditures'!D86="CCAC", '3. Expenditures'!C86, 0)</f>
        <v>0</v>
      </c>
      <c r="O92" s="278">
        <f>IF('3. Expenditures'!D86="CCAC", '3. Expenditures'!E86, 0)</f>
        <v>0</v>
      </c>
      <c r="P92" s="308">
        <f t="shared" si="12"/>
        <v>0</v>
      </c>
      <c r="Q92" s="316">
        <f>IF('3. Expenditures'!D86="CCAC", '3. Expenditures'!L86, 0)</f>
        <v>0</v>
      </c>
      <c r="R92" s="310">
        <f>IF('3. Expenditures'!D86="CCAC", '3. Expenditures'!N86, 0)</f>
        <v>0</v>
      </c>
      <c r="S92" s="310">
        <f>IF('3. Expenditures'!D86="CCAC", '3. Expenditures'!P86, 0)</f>
        <v>0</v>
      </c>
      <c r="T92" s="310">
        <f>IF('3. Expenditures'!D86="CCAC", '3. Expenditures'!R86, 0)</f>
        <v>0</v>
      </c>
      <c r="U92" s="310">
        <f>IF('3. Expenditures'!D86="CCAC", '3. Expenditures'!T86, 0)</f>
        <v>0</v>
      </c>
      <c r="V92" s="286"/>
      <c r="W92" s="319">
        <f>IF('3. Expenditures'!D86="Co-funding", '3. Expenditures'!L86+'3. Expenditures'!N86+'3. Expenditures'!P86+'3. Expenditures'!R86+'3. Expenditures'!T86, 0)</f>
        <v>0</v>
      </c>
      <c r="X92" s="286"/>
      <c r="Y92" s="286"/>
      <c r="Z92" s="286"/>
      <c r="AA92" s="286"/>
      <c r="AB92" s="286"/>
    </row>
    <row r="93" spans="2:28" s="57" customFormat="1" ht="13.5" x14ac:dyDescent="0.25">
      <c r="B93" s="188" t="str">
        <f>IF('INT-Pivots'!G88="","",'INT-Pivots'!G88)</f>
        <v/>
      </c>
      <c r="C93" s="189" t="str">
        <f>IF('INT-Pivots'!K88="","",IF('INT-Pivots'!K88="(blank)","Project end",VALUE('INT-Pivots'!K88)))</f>
        <v/>
      </c>
      <c r="D93" s="190" t="str">
        <f>IF(ISBLANK('2. Narrative'!R88),"",'2. Narrative'!R88)</f>
        <v/>
      </c>
      <c r="E93" s="190" t="str">
        <f>IF(ISBLANK('2. Narrative'!X88),"",'2. Narrative'!X88)</f>
        <v/>
      </c>
      <c r="F93" s="190" t="str">
        <f>IF(ISBLANK('2. Narrative'!AD88),"",'2. Narrative'!AD88)</f>
        <v/>
      </c>
      <c r="G93" s="190" t="str">
        <f>IF(ISBLANK('2. Narrative'!AJ88),"",'2. Narrative'!AJ88)</f>
        <v/>
      </c>
      <c r="H93" s="190" t="str">
        <f>IF(ISBLANK('2. Narrative'!AP88),"",'2. Narrative'!AP88)</f>
        <v/>
      </c>
      <c r="I93" s="191" t="str">
        <f t="shared" si="9"/>
        <v>no</v>
      </c>
      <c r="J93" s="191" t="str">
        <f t="shared" si="11"/>
        <v>no</v>
      </c>
      <c r="K93" s="191" t="str">
        <f t="shared" si="10"/>
        <v>no</v>
      </c>
      <c r="M93" s="158">
        <f>IF('3. Expenditures'!D87="CCAC", '3. Expenditures'!B87, 0)</f>
        <v>0</v>
      </c>
      <c r="N93" s="158">
        <f>IF('3. Expenditures'!D87="CCAC", '3. Expenditures'!C87, 0)</f>
        <v>0</v>
      </c>
      <c r="O93" s="278">
        <f>IF('3. Expenditures'!D87="CCAC", '3. Expenditures'!E87, 0)</f>
        <v>0</v>
      </c>
      <c r="P93" s="308">
        <f t="shared" si="12"/>
        <v>0</v>
      </c>
      <c r="Q93" s="316">
        <f>IF('3. Expenditures'!D87="CCAC", '3. Expenditures'!L87, 0)</f>
        <v>0</v>
      </c>
      <c r="R93" s="310">
        <f>IF('3. Expenditures'!D87="CCAC", '3. Expenditures'!N87, 0)</f>
        <v>0</v>
      </c>
      <c r="S93" s="310">
        <f>IF('3. Expenditures'!D87="CCAC", '3. Expenditures'!P87, 0)</f>
        <v>0</v>
      </c>
      <c r="T93" s="310">
        <f>IF('3. Expenditures'!D87="CCAC", '3. Expenditures'!R87, 0)</f>
        <v>0</v>
      </c>
      <c r="U93" s="310">
        <f>IF('3. Expenditures'!D87="CCAC", '3. Expenditures'!T87, 0)</f>
        <v>0</v>
      </c>
      <c r="V93" s="286"/>
      <c r="W93" s="320">
        <f>IF('3. Expenditures'!D87="Co-funding", '3. Expenditures'!L87+'3. Expenditures'!N87+'3. Expenditures'!P87+'3. Expenditures'!R87+'3. Expenditures'!T87, 0)</f>
        <v>0</v>
      </c>
      <c r="X93" s="286"/>
      <c r="Y93" s="286"/>
      <c r="Z93" s="286"/>
      <c r="AA93" s="286"/>
      <c r="AB93" s="286"/>
    </row>
    <row r="94" spans="2:28" s="57" customFormat="1" ht="13.5" x14ac:dyDescent="0.25">
      <c r="B94" s="188" t="str">
        <f>IF('INT-Pivots'!G89="","",'INT-Pivots'!G89)</f>
        <v/>
      </c>
      <c r="C94" s="189" t="str">
        <f>IF('INT-Pivots'!K89="","",IF('INT-Pivots'!K89="(blank)","Project end",VALUE('INT-Pivots'!K89)))</f>
        <v/>
      </c>
      <c r="D94" s="190" t="str">
        <f>IF(ISBLANK('2. Narrative'!R89),"",'2. Narrative'!R89)</f>
        <v/>
      </c>
      <c r="E94" s="190" t="str">
        <f>IF(ISBLANK('2. Narrative'!X89),"",'2. Narrative'!X89)</f>
        <v/>
      </c>
      <c r="F94" s="190" t="str">
        <f>IF(ISBLANK('2. Narrative'!AD89),"",'2. Narrative'!AD89)</f>
        <v/>
      </c>
      <c r="G94" s="190" t="str">
        <f>IF(ISBLANK('2. Narrative'!AJ89),"",'2. Narrative'!AJ89)</f>
        <v/>
      </c>
      <c r="H94" s="190" t="str">
        <f>IF(ISBLANK('2. Narrative'!AP89),"",'2. Narrative'!AP89)</f>
        <v/>
      </c>
      <c r="I94" s="191" t="str">
        <f t="shared" si="9"/>
        <v>no</v>
      </c>
      <c r="J94" s="191" t="str">
        <f t="shared" si="11"/>
        <v>no</v>
      </c>
      <c r="K94" s="191" t="str">
        <f t="shared" si="10"/>
        <v>no</v>
      </c>
      <c r="M94" s="158">
        <f>IF('3. Expenditures'!D88="CCAC", '3. Expenditures'!B88, 0)</f>
        <v>0</v>
      </c>
      <c r="N94" s="158">
        <f>IF('3. Expenditures'!D88="CCAC", '3. Expenditures'!C88, 0)</f>
        <v>0</v>
      </c>
      <c r="O94" s="278">
        <f>IF('3. Expenditures'!D88="CCAC", '3. Expenditures'!E88, 0)</f>
        <v>0</v>
      </c>
      <c r="P94" s="308">
        <f t="shared" si="12"/>
        <v>0</v>
      </c>
      <c r="Q94" s="317">
        <f>IF('3. Expenditures'!D88="CCAC", '3. Expenditures'!L88, 0)</f>
        <v>0</v>
      </c>
      <c r="R94" s="310">
        <f>IF('3. Expenditures'!D88="CCAC", '3. Expenditures'!N88, 0)</f>
        <v>0</v>
      </c>
      <c r="S94" s="310">
        <f>IF('3. Expenditures'!D88="CCAC", '3. Expenditures'!P88, 0)</f>
        <v>0</v>
      </c>
      <c r="T94" s="310">
        <f>IF('3. Expenditures'!D88="CCAC", '3. Expenditures'!R88, 0)</f>
        <v>0</v>
      </c>
      <c r="U94" s="310">
        <f>IF('3. Expenditures'!D88="CCAC", '3. Expenditures'!T88, 0)</f>
        <v>0</v>
      </c>
      <c r="V94" s="286"/>
      <c r="W94" s="319">
        <f>IF('3. Expenditures'!D88="Co-funding", '3. Expenditures'!L88+'3. Expenditures'!N88+'3. Expenditures'!P88+'3. Expenditures'!R88+'3. Expenditures'!T88, 0)</f>
        <v>0</v>
      </c>
      <c r="X94" s="286"/>
      <c r="Y94" s="286"/>
      <c r="Z94" s="286"/>
      <c r="AA94" s="286"/>
      <c r="AB94" s="286"/>
    </row>
    <row r="95" spans="2:28" s="57" customFormat="1" ht="13.5" x14ac:dyDescent="0.25">
      <c r="B95" s="188" t="str">
        <f>IF('INT-Pivots'!G90="","",'INT-Pivots'!G90)</f>
        <v/>
      </c>
      <c r="C95" s="189" t="str">
        <f>IF('INT-Pivots'!K90="","",IF('INT-Pivots'!K90="(blank)","Project end",VALUE('INT-Pivots'!K90)))</f>
        <v/>
      </c>
      <c r="D95" s="190" t="str">
        <f>IF(ISBLANK('2. Narrative'!R90),"",'2. Narrative'!R90)</f>
        <v/>
      </c>
      <c r="E95" s="190" t="str">
        <f>IF(ISBLANK('2. Narrative'!X90),"",'2. Narrative'!X90)</f>
        <v/>
      </c>
      <c r="F95" s="190" t="str">
        <f>IF(ISBLANK('2. Narrative'!AD90),"",'2. Narrative'!AD90)</f>
        <v/>
      </c>
      <c r="G95" s="190" t="str">
        <f>IF(ISBLANK('2. Narrative'!AJ90),"",'2. Narrative'!AJ90)</f>
        <v/>
      </c>
      <c r="H95" s="190" t="str">
        <f>IF(ISBLANK('2. Narrative'!AP90),"",'2. Narrative'!AP90)</f>
        <v/>
      </c>
      <c r="I95" s="191" t="str">
        <f t="shared" si="9"/>
        <v>no</v>
      </c>
      <c r="J95" s="191" t="str">
        <f t="shared" si="11"/>
        <v>no</v>
      </c>
      <c r="K95" s="191" t="str">
        <f t="shared" si="10"/>
        <v>no</v>
      </c>
      <c r="M95" s="158">
        <f>IF('3. Expenditures'!D89="CCAC", '3. Expenditures'!B89, 0)</f>
        <v>0</v>
      </c>
      <c r="N95" s="158">
        <f>IF('3. Expenditures'!D89="CCAC", '3. Expenditures'!C89, 0)</f>
        <v>0</v>
      </c>
      <c r="O95" s="278">
        <f>IF('3. Expenditures'!D89="CCAC", '3. Expenditures'!E89, 0)</f>
        <v>0</v>
      </c>
      <c r="P95" s="308">
        <f t="shared" si="12"/>
        <v>0</v>
      </c>
      <c r="Q95" s="316">
        <f>IF('3. Expenditures'!D89="CCAC", '3. Expenditures'!L89, 0)</f>
        <v>0</v>
      </c>
      <c r="R95" s="310">
        <f>IF('3. Expenditures'!D89="CCAC", '3. Expenditures'!N89, 0)</f>
        <v>0</v>
      </c>
      <c r="S95" s="310">
        <f>IF('3. Expenditures'!D89="CCAC", '3. Expenditures'!P89, 0)</f>
        <v>0</v>
      </c>
      <c r="T95" s="310">
        <f>IF('3. Expenditures'!D89="CCAC", '3. Expenditures'!R89, 0)</f>
        <v>0</v>
      </c>
      <c r="U95" s="310">
        <f>IF('3. Expenditures'!D89="CCAC", '3. Expenditures'!T89, 0)</f>
        <v>0</v>
      </c>
      <c r="V95" s="286"/>
      <c r="W95" s="320">
        <f>IF('3. Expenditures'!D89="Co-funding", '3. Expenditures'!L89+'3. Expenditures'!N89+'3. Expenditures'!P89+'3. Expenditures'!R89+'3. Expenditures'!T89, 0)</f>
        <v>0</v>
      </c>
      <c r="X95" s="286"/>
      <c r="Y95" s="286"/>
      <c r="Z95" s="286"/>
      <c r="AA95" s="286"/>
      <c r="AB95" s="286"/>
    </row>
    <row r="96" spans="2:28" s="57" customFormat="1" ht="13.5" x14ac:dyDescent="0.25">
      <c r="B96" s="188" t="str">
        <f>IF('INT-Pivots'!G91="","",'INT-Pivots'!G91)</f>
        <v/>
      </c>
      <c r="C96" s="189" t="str">
        <f>IF('INT-Pivots'!K91="","",IF('INT-Pivots'!K91="(blank)","Project end",VALUE('INT-Pivots'!K91)))</f>
        <v/>
      </c>
      <c r="D96" s="190" t="str">
        <f>IF(ISBLANK('2. Narrative'!R91),"",'2. Narrative'!R91)</f>
        <v/>
      </c>
      <c r="E96" s="190" t="str">
        <f>IF(ISBLANK('2. Narrative'!X91),"",'2. Narrative'!X91)</f>
        <v/>
      </c>
      <c r="F96" s="190" t="str">
        <f>IF(ISBLANK('2. Narrative'!AD91),"",'2. Narrative'!AD91)</f>
        <v/>
      </c>
      <c r="G96" s="190" t="str">
        <f>IF(ISBLANK('2. Narrative'!AJ91),"",'2. Narrative'!AJ91)</f>
        <v/>
      </c>
      <c r="H96" s="190" t="str">
        <f>IF(ISBLANK('2. Narrative'!AP91),"",'2. Narrative'!AP91)</f>
        <v/>
      </c>
      <c r="I96" s="191" t="str">
        <f t="shared" si="9"/>
        <v>no</v>
      </c>
      <c r="J96" s="191" t="str">
        <f t="shared" si="11"/>
        <v>no</v>
      </c>
      <c r="K96" s="191" t="str">
        <f t="shared" si="10"/>
        <v>no</v>
      </c>
      <c r="M96" s="158">
        <f>IF('3. Expenditures'!D90="CCAC", '3. Expenditures'!B90, 0)</f>
        <v>0</v>
      </c>
      <c r="N96" s="158">
        <f>IF('3. Expenditures'!D90="CCAC", '3. Expenditures'!C90, 0)</f>
        <v>0</v>
      </c>
      <c r="O96" s="278">
        <f>IF('3. Expenditures'!D90="CCAC", '3. Expenditures'!E90, 0)</f>
        <v>0</v>
      </c>
      <c r="P96" s="308">
        <f t="shared" si="12"/>
        <v>0</v>
      </c>
      <c r="Q96" s="316">
        <f>IF('3. Expenditures'!D90="CCAC", '3. Expenditures'!L90, 0)</f>
        <v>0</v>
      </c>
      <c r="R96" s="310">
        <f>IF('3. Expenditures'!D90="CCAC", '3. Expenditures'!N90, 0)</f>
        <v>0</v>
      </c>
      <c r="S96" s="310">
        <f>IF('3. Expenditures'!D90="CCAC", '3. Expenditures'!P90, 0)</f>
        <v>0</v>
      </c>
      <c r="T96" s="310">
        <f>IF('3. Expenditures'!D90="CCAC", '3. Expenditures'!R90, 0)</f>
        <v>0</v>
      </c>
      <c r="U96" s="310">
        <f>IF('3. Expenditures'!D90="CCAC", '3. Expenditures'!T90, 0)</f>
        <v>0</v>
      </c>
      <c r="V96" s="286"/>
      <c r="W96" s="319">
        <f>IF('3. Expenditures'!D90="Co-funding", '3. Expenditures'!L90+'3. Expenditures'!N90+'3. Expenditures'!P90+'3. Expenditures'!R90+'3. Expenditures'!T90, 0)</f>
        <v>0</v>
      </c>
      <c r="X96" s="286"/>
      <c r="Y96" s="286"/>
      <c r="Z96" s="286"/>
      <c r="AA96" s="286"/>
      <c r="AB96" s="286"/>
    </row>
    <row r="97" spans="2:28" s="57" customFormat="1" ht="13.5" x14ac:dyDescent="0.25">
      <c r="B97" s="188" t="str">
        <f>IF('INT-Pivots'!G92="","",'INT-Pivots'!G92)</f>
        <v/>
      </c>
      <c r="C97" s="189" t="str">
        <f>IF('INT-Pivots'!K92="","",IF('INT-Pivots'!K92="(blank)","Project end",VALUE('INT-Pivots'!K92)))</f>
        <v/>
      </c>
      <c r="D97" s="190" t="str">
        <f>IF(ISBLANK('2. Narrative'!R92),"",'2. Narrative'!R92)</f>
        <v/>
      </c>
      <c r="E97" s="190" t="str">
        <f>IF(ISBLANK('2. Narrative'!X92),"",'2. Narrative'!X92)</f>
        <v/>
      </c>
      <c r="F97" s="190" t="str">
        <f>IF(ISBLANK('2. Narrative'!AD92),"",'2. Narrative'!AD92)</f>
        <v/>
      </c>
      <c r="G97" s="190" t="str">
        <f>IF(ISBLANK('2. Narrative'!AJ92),"",'2. Narrative'!AJ92)</f>
        <v/>
      </c>
      <c r="H97" s="190" t="str">
        <f>IF(ISBLANK('2. Narrative'!AP92),"",'2. Narrative'!AP92)</f>
        <v/>
      </c>
      <c r="I97" s="191" t="str">
        <f t="shared" si="9"/>
        <v>no</v>
      </c>
      <c r="J97" s="191" t="str">
        <f t="shared" si="11"/>
        <v>no</v>
      </c>
      <c r="K97" s="191" t="str">
        <f t="shared" si="10"/>
        <v>no</v>
      </c>
      <c r="M97" s="158">
        <f>IF('3. Expenditures'!D91="CCAC", '3. Expenditures'!B91, 0)</f>
        <v>0</v>
      </c>
      <c r="N97" s="158">
        <f>IF('3. Expenditures'!D91="CCAC", '3. Expenditures'!C91, 0)</f>
        <v>0</v>
      </c>
      <c r="O97" s="278">
        <f>IF('3. Expenditures'!D91="CCAC", '3. Expenditures'!E91, 0)</f>
        <v>0</v>
      </c>
      <c r="P97" s="308">
        <f t="shared" si="12"/>
        <v>0</v>
      </c>
      <c r="Q97" s="317">
        <f>IF('3. Expenditures'!D91="CCAC", '3. Expenditures'!L91, 0)</f>
        <v>0</v>
      </c>
      <c r="R97" s="310">
        <f>IF('3. Expenditures'!D91="CCAC", '3. Expenditures'!N91, 0)</f>
        <v>0</v>
      </c>
      <c r="S97" s="310">
        <f>IF('3. Expenditures'!D91="CCAC", '3. Expenditures'!P91, 0)</f>
        <v>0</v>
      </c>
      <c r="T97" s="310">
        <f>IF('3. Expenditures'!D91="CCAC", '3. Expenditures'!R91, 0)</f>
        <v>0</v>
      </c>
      <c r="U97" s="310">
        <f>IF('3. Expenditures'!D91="CCAC", '3. Expenditures'!T91, 0)</f>
        <v>0</v>
      </c>
      <c r="V97" s="286"/>
      <c r="W97" s="320">
        <f>IF('3. Expenditures'!D91="Co-funding", '3. Expenditures'!L91+'3. Expenditures'!N91+'3. Expenditures'!P91+'3. Expenditures'!R91+'3. Expenditures'!T91, 0)</f>
        <v>0</v>
      </c>
      <c r="X97" s="286"/>
      <c r="Y97" s="286"/>
      <c r="Z97" s="286"/>
      <c r="AA97" s="286"/>
      <c r="AB97" s="286"/>
    </row>
    <row r="98" spans="2:28" s="57" customFormat="1" ht="13.5" x14ac:dyDescent="0.25">
      <c r="B98" s="188" t="str">
        <f>IF('INT-Pivots'!G93="","",'INT-Pivots'!G93)</f>
        <v/>
      </c>
      <c r="C98" s="189" t="str">
        <f>IF('INT-Pivots'!K93="","",IF('INT-Pivots'!K93="(blank)","Project end",VALUE('INT-Pivots'!K93)))</f>
        <v/>
      </c>
      <c r="D98" s="190" t="str">
        <f>IF(ISBLANK('2. Narrative'!R93),"",'2. Narrative'!R93)</f>
        <v/>
      </c>
      <c r="E98" s="190" t="str">
        <f>IF(ISBLANK('2. Narrative'!X93),"",'2. Narrative'!X93)</f>
        <v/>
      </c>
      <c r="F98" s="190" t="str">
        <f>IF(ISBLANK('2. Narrative'!AD93),"",'2. Narrative'!AD93)</f>
        <v/>
      </c>
      <c r="G98" s="190" t="str">
        <f>IF(ISBLANK('2. Narrative'!AJ93),"",'2. Narrative'!AJ93)</f>
        <v/>
      </c>
      <c r="H98" s="190" t="str">
        <f>IF(ISBLANK('2. Narrative'!AP93),"",'2. Narrative'!AP93)</f>
        <v/>
      </c>
      <c r="I98" s="191" t="str">
        <f t="shared" si="9"/>
        <v>no</v>
      </c>
      <c r="J98" s="191" t="str">
        <f t="shared" si="11"/>
        <v>no</v>
      </c>
      <c r="K98" s="191" t="str">
        <f t="shared" si="10"/>
        <v>no</v>
      </c>
      <c r="M98" s="158">
        <f>IF('3. Expenditures'!D92="CCAC", '3. Expenditures'!B92, 0)</f>
        <v>0</v>
      </c>
      <c r="N98" s="158">
        <f>IF('3. Expenditures'!D92="CCAC", '3. Expenditures'!C92, 0)</f>
        <v>0</v>
      </c>
      <c r="O98" s="278">
        <f>IF('3. Expenditures'!D92="CCAC", '3. Expenditures'!E92, 0)</f>
        <v>0</v>
      </c>
      <c r="P98" s="308">
        <f t="shared" si="12"/>
        <v>0</v>
      </c>
      <c r="Q98" s="316">
        <f>IF('3. Expenditures'!D92="CCAC", '3. Expenditures'!L92, 0)</f>
        <v>0</v>
      </c>
      <c r="R98" s="310">
        <f>IF('3. Expenditures'!D92="CCAC", '3. Expenditures'!N92, 0)</f>
        <v>0</v>
      </c>
      <c r="S98" s="310">
        <f>IF('3. Expenditures'!D92="CCAC", '3. Expenditures'!P92, 0)</f>
        <v>0</v>
      </c>
      <c r="T98" s="310">
        <f>IF('3. Expenditures'!D92="CCAC", '3. Expenditures'!R92, 0)</f>
        <v>0</v>
      </c>
      <c r="U98" s="310">
        <f>IF('3. Expenditures'!D92="CCAC", '3. Expenditures'!T92, 0)</f>
        <v>0</v>
      </c>
      <c r="V98" s="286"/>
      <c r="W98" s="319">
        <f>IF('3. Expenditures'!D92="Co-funding", '3. Expenditures'!L92+'3. Expenditures'!N92+'3. Expenditures'!P92+'3. Expenditures'!R92+'3. Expenditures'!T92, 0)</f>
        <v>0</v>
      </c>
      <c r="X98" s="286"/>
      <c r="Y98" s="286"/>
      <c r="Z98" s="286"/>
      <c r="AA98" s="286"/>
      <c r="AB98" s="286"/>
    </row>
    <row r="99" spans="2:28" s="57" customFormat="1" ht="13.5" x14ac:dyDescent="0.25">
      <c r="B99" s="188" t="str">
        <f>IF('INT-Pivots'!G94="","",'INT-Pivots'!G94)</f>
        <v/>
      </c>
      <c r="C99" s="189" t="str">
        <f>IF('INT-Pivots'!K94="","",IF('INT-Pivots'!K94="(blank)","Project end",VALUE('INT-Pivots'!K94)))</f>
        <v/>
      </c>
      <c r="D99" s="190" t="str">
        <f>IF(ISBLANK('2. Narrative'!R94),"",'2. Narrative'!R94)</f>
        <v/>
      </c>
      <c r="E99" s="190" t="str">
        <f>IF(ISBLANK('2. Narrative'!X94),"",'2. Narrative'!X94)</f>
        <v/>
      </c>
      <c r="F99" s="190" t="str">
        <f>IF(ISBLANK('2. Narrative'!AD94),"",'2. Narrative'!AD94)</f>
        <v/>
      </c>
      <c r="G99" s="190" t="str">
        <f>IF(ISBLANK('2. Narrative'!AJ94),"",'2. Narrative'!AJ94)</f>
        <v/>
      </c>
      <c r="H99" s="190" t="str">
        <f>IF(ISBLANK('2. Narrative'!AP94),"",'2. Narrative'!AP94)</f>
        <v/>
      </c>
      <c r="I99" s="191" t="str">
        <f t="shared" si="9"/>
        <v>no</v>
      </c>
      <c r="J99" s="191" t="str">
        <f t="shared" si="11"/>
        <v>no</v>
      </c>
      <c r="K99" s="191" t="str">
        <f t="shared" si="10"/>
        <v>no</v>
      </c>
      <c r="M99" s="158">
        <f>IF('3. Expenditures'!D93="CCAC", '3. Expenditures'!B93, 0)</f>
        <v>0</v>
      </c>
      <c r="N99" s="158">
        <f>IF('3. Expenditures'!D93="CCAC", '3. Expenditures'!C93, 0)</f>
        <v>0</v>
      </c>
      <c r="O99" s="278">
        <f>IF('3. Expenditures'!D93="CCAC", '3. Expenditures'!E93, 0)</f>
        <v>0</v>
      </c>
      <c r="P99" s="308">
        <f t="shared" si="12"/>
        <v>0</v>
      </c>
      <c r="Q99" s="316">
        <f>IF('3. Expenditures'!D93="CCAC", '3. Expenditures'!L93, 0)</f>
        <v>0</v>
      </c>
      <c r="R99" s="310">
        <f>IF('3. Expenditures'!D93="CCAC", '3. Expenditures'!N93, 0)</f>
        <v>0</v>
      </c>
      <c r="S99" s="310">
        <f>IF('3. Expenditures'!D93="CCAC", '3. Expenditures'!P93, 0)</f>
        <v>0</v>
      </c>
      <c r="T99" s="310">
        <f>IF('3. Expenditures'!D93="CCAC", '3. Expenditures'!R93, 0)</f>
        <v>0</v>
      </c>
      <c r="U99" s="310">
        <f>IF('3. Expenditures'!D93="CCAC", '3. Expenditures'!T93, 0)</f>
        <v>0</v>
      </c>
      <c r="V99" s="286"/>
      <c r="W99" s="320">
        <f>IF('3. Expenditures'!D93="Co-funding", '3. Expenditures'!L93+'3. Expenditures'!N93+'3. Expenditures'!P93+'3. Expenditures'!R93+'3. Expenditures'!T93, 0)</f>
        <v>0</v>
      </c>
      <c r="X99" s="286"/>
      <c r="Y99" s="286"/>
      <c r="Z99" s="286"/>
      <c r="AA99" s="286"/>
      <c r="AB99" s="286"/>
    </row>
    <row r="100" spans="2:28" s="57" customFormat="1" ht="13.5" x14ac:dyDescent="0.25">
      <c r="B100" s="188" t="str">
        <f>IF('INT-Pivots'!G95="","",'INT-Pivots'!G95)</f>
        <v/>
      </c>
      <c r="C100" s="189" t="str">
        <f>IF('INT-Pivots'!K95="","",IF('INT-Pivots'!K95="(blank)","Project end",VALUE('INT-Pivots'!K95)))</f>
        <v/>
      </c>
      <c r="D100" s="190" t="str">
        <f>IF(ISBLANK('2. Narrative'!R95),"",'2. Narrative'!R95)</f>
        <v/>
      </c>
      <c r="E100" s="190" t="str">
        <f>IF(ISBLANK('2. Narrative'!X95),"",'2. Narrative'!X95)</f>
        <v/>
      </c>
      <c r="F100" s="190" t="str">
        <f>IF(ISBLANK('2. Narrative'!AD95),"",'2. Narrative'!AD95)</f>
        <v/>
      </c>
      <c r="G100" s="190" t="str">
        <f>IF(ISBLANK('2. Narrative'!AJ95),"",'2. Narrative'!AJ95)</f>
        <v/>
      </c>
      <c r="H100" s="190" t="str">
        <f>IF(ISBLANK('2. Narrative'!AP95),"",'2. Narrative'!AP95)</f>
        <v/>
      </c>
      <c r="I100" s="191" t="str">
        <f t="shared" si="9"/>
        <v>no</v>
      </c>
      <c r="J100" s="191" t="str">
        <f t="shared" si="11"/>
        <v>no</v>
      </c>
      <c r="K100" s="191" t="str">
        <f t="shared" si="10"/>
        <v>no</v>
      </c>
      <c r="M100" s="158">
        <f>IF('3. Expenditures'!D94="CCAC", '3. Expenditures'!B94, 0)</f>
        <v>0</v>
      </c>
      <c r="N100" s="158">
        <f>IF('3. Expenditures'!D94="CCAC", '3. Expenditures'!C94, 0)</f>
        <v>0</v>
      </c>
      <c r="O100" s="278">
        <f>IF('3. Expenditures'!D94="CCAC", '3. Expenditures'!E94, 0)</f>
        <v>0</v>
      </c>
      <c r="P100" s="308">
        <f t="shared" si="12"/>
        <v>0</v>
      </c>
      <c r="Q100" s="317">
        <f>IF('3. Expenditures'!D94="CCAC", '3. Expenditures'!L94, 0)</f>
        <v>0</v>
      </c>
      <c r="R100" s="310">
        <f>IF('3. Expenditures'!D94="CCAC", '3. Expenditures'!N94, 0)</f>
        <v>0</v>
      </c>
      <c r="S100" s="310">
        <f>IF('3. Expenditures'!D94="CCAC", '3. Expenditures'!P94, 0)</f>
        <v>0</v>
      </c>
      <c r="T100" s="310">
        <f>IF('3. Expenditures'!D94="CCAC", '3. Expenditures'!R94, 0)</f>
        <v>0</v>
      </c>
      <c r="U100" s="310">
        <f>IF('3. Expenditures'!D94="CCAC", '3. Expenditures'!T94, 0)</f>
        <v>0</v>
      </c>
      <c r="V100" s="286"/>
      <c r="W100" s="319">
        <f>IF('3. Expenditures'!D94="Co-funding", '3. Expenditures'!L94+'3. Expenditures'!N94+'3. Expenditures'!P94+'3. Expenditures'!R94+'3. Expenditures'!T94, 0)</f>
        <v>0</v>
      </c>
      <c r="X100" s="286"/>
      <c r="Y100" s="286"/>
      <c r="Z100" s="286"/>
      <c r="AA100" s="286"/>
      <c r="AB100" s="286"/>
    </row>
    <row r="101" spans="2:28" s="57" customFormat="1" ht="13.5" x14ac:dyDescent="0.25">
      <c r="B101" s="188" t="str">
        <f>IF('INT-Pivots'!G96="","",'INT-Pivots'!G96)</f>
        <v/>
      </c>
      <c r="C101" s="189" t="str">
        <f>IF('INT-Pivots'!K96="","",IF('INT-Pivots'!K96="(blank)","Project end",VALUE('INT-Pivots'!K96)))</f>
        <v/>
      </c>
      <c r="D101" s="190" t="str">
        <f>IF(ISBLANK('2. Narrative'!R96),"",'2. Narrative'!R96)</f>
        <v/>
      </c>
      <c r="E101" s="190" t="str">
        <f>IF(ISBLANK('2. Narrative'!X96),"",'2. Narrative'!X96)</f>
        <v/>
      </c>
      <c r="F101" s="190" t="str">
        <f>IF(ISBLANK('2. Narrative'!AD96),"",'2. Narrative'!AD96)</f>
        <v/>
      </c>
      <c r="G101" s="190" t="str">
        <f>IF(ISBLANK('2. Narrative'!AJ96),"",'2. Narrative'!AJ96)</f>
        <v/>
      </c>
      <c r="H101" s="190" t="str">
        <f>IF(ISBLANK('2. Narrative'!AP96),"",'2. Narrative'!AP96)</f>
        <v/>
      </c>
      <c r="I101" s="191" t="str">
        <f t="shared" si="9"/>
        <v>no</v>
      </c>
      <c r="J101" s="191" t="str">
        <f t="shared" si="11"/>
        <v>no</v>
      </c>
      <c r="K101" s="191" t="str">
        <f t="shared" si="10"/>
        <v>no</v>
      </c>
      <c r="M101" s="158">
        <f>IF('3. Expenditures'!D95="CCAC", '3. Expenditures'!B95, 0)</f>
        <v>0</v>
      </c>
      <c r="N101" s="158">
        <f>IF('3. Expenditures'!D95="CCAC", '3. Expenditures'!C95, 0)</f>
        <v>0</v>
      </c>
      <c r="O101" s="278">
        <f>IF('3. Expenditures'!D95="CCAC", '3. Expenditures'!E95, 0)</f>
        <v>0</v>
      </c>
      <c r="P101" s="308">
        <f t="shared" si="12"/>
        <v>0</v>
      </c>
      <c r="Q101" s="316">
        <f>IF('3. Expenditures'!D95="CCAC", '3. Expenditures'!L95, 0)</f>
        <v>0</v>
      </c>
      <c r="R101" s="310">
        <f>IF('3. Expenditures'!D95="CCAC", '3. Expenditures'!N95, 0)</f>
        <v>0</v>
      </c>
      <c r="S101" s="310">
        <f>IF('3. Expenditures'!D95="CCAC", '3. Expenditures'!P95, 0)</f>
        <v>0</v>
      </c>
      <c r="T101" s="310">
        <f>IF('3. Expenditures'!D95="CCAC", '3. Expenditures'!R95, 0)</f>
        <v>0</v>
      </c>
      <c r="U101" s="310">
        <f>IF('3. Expenditures'!D95="CCAC", '3. Expenditures'!T95, 0)</f>
        <v>0</v>
      </c>
      <c r="V101" s="286"/>
      <c r="W101" s="320">
        <f>IF('3. Expenditures'!D95="Co-funding", '3. Expenditures'!L95+'3. Expenditures'!N95+'3. Expenditures'!P95+'3. Expenditures'!R95+'3. Expenditures'!T95, 0)</f>
        <v>0</v>
      </c>
      <c r="X101" s="286"/>
      <c r="Y101" s="286"/>
      <c r="Z101" s="286"/>
      <c r="AA101" s="286"/>
      <c r="AB101" s="286"/>
    </row>
    <row r="102" spans="2:28" s="57" customFormat="1" ht="13.5" x14ac:dyDescent="0.25">
      <c r="B102" s="188" t="str">
        <f>IF('INT-Pivots'!G97="","",'INT-Pivots'!G97)</f>
        <v/>
      </c>
      <c r="C102" s="189" t="str">
        <f>IF('INT-Pivots'!K97="","",IF('INT-Pivots'!K97="(blank)","Project end",VALUE('INT-Pivots'!K97)))</f>
        <v/>
      </c>
      <c r="D102" s="190" t="str">
        <f>IF(ISBLANK('2. Narrative'!R97),"",'2. Narrative'!R97)</f>
        <v/>
      </c>
      <c r="E102" s="190" t="str">
        <f>IF(ISBLANK('2. Narrative'!X97),"",'2. Narrative'!X97)</f>
        <v/>
      </c>
      <c r="F102" s="190" t="str">
        <f>IF(ISBLANK('2. Narrative'!AD97),"",'2. Narrative'!AD97)</f>
        <v/>
      </c>
      <c r="G102" s="190" t="str">
        <f>IF(ISBLANK('2. Narrative'!AJ97),"",'2. Narrative'!AJ97)</f>
        <v/>
      </c>
      <c r="H102" s="190" t="str">
        <f>IF(ISBLANK('2. Narrative'!AP97),"",'2. Narrative'!AP97)</f>
        <v/>
      </c>
      <c r="I102" s="191" t="str">
        <f t="shared" si="9"/>
        <v>no</v>
      </c>
      <c r="J102" s="191" t="str">
        <f t="shared" si="11"/>
        <v>no</v>
      </c>
      <c r="K102" s="191" t="str">
        <f t="shared" si="10"/>
        <v>no</v>
      </c>
      <c r="M102" s="158">
        <f>IF('3. Expenditures'!D96="CCAC", '3. Expenditures'!B96, 0)</f>
        <v>0</v>
      </c>
      <c r="N102" s="158">
        <f>IF('3. Expenditures'!D96="CCAC", '3. Expenditures'!C96, 0)</f>
        <v>0</v>
      </c>
      <c r="O102" s="278">
        <f>IF('3. Expenditures'!D96="CCAC", '3. Expenditures'!E96, 0)</f>
        <v>0</v>
      </c>
      <c r="P102" s="308">
        <f t="shared" si="12"/>
        <v>0</v>
      </c>
      <c r="Q102" s="316">
        <f>IF('3. Expenditures'!D96="CCAC", '3. Expenditures'!L96, 0)</f>
        <v>0</v>
      </c>
      <c r="R102" s="310">
        <f>IF('3. Expenditures'!D96="CCAC", '3. Expenditures'!N96, 0)</f>
        <v>0</v>
      </c>
      <c r="S102" s="310">
        <f>IF('3. Expenditures'!D96="CCAC", '3. Expenditures'!P96, 0)</f>
        <v>0</v>
      </c>
      <c r="T102" s="310">
        <f>IF('3. Expenditures'!D96="CCAC", '3. Expenditures'!R96, 0)</f>
        <v>0</v>
      </c>
      <c r="U102" s="310">
        <f>IF('3. Expenditures'!D96="CCAC", '3. Expenditures'!T96, 0)</f>
        <v>0</v>
      </c>
      <c r="V102" s="286"/>
      <c r="W102" s="319">
        <f>IF('3. Expenditures'!D96="Co-funding", '3. Expenditures'!L96+'3. Expenditures'!N96+'3. Expenditures'!P96+'3. Expenditures'!R96+'3. Expenditures'!T96, 0)</f>
        <v>0</v>
      </c>
      <c r="X102" s="286"/>
      <c r="Y102" s="286"/>
      <c r="Z102" s="286"/>
      <c r="AA102" s="286"/>
      <c r="AB102" s="286"/>
    </row>
    <row r="103" spans="2:28" s="57" customFormat="1" ht="13.5" x14ac:dyDescent="0.25">
      <c r="B103" s="188" t="str">
        <f>IF('INT-Pivots'!G98="","",'INT-Pivots'!G98)</f>
        <v/>
      </c>
      <c r="C103" s="189" t="str">
        <f>IF('INT-Pivots'!K98="","",IF('INT-Pivots'!K98="(blank)","Project end",VALUE('INT-Pivots'!K98)))</f>
        <v/>
      </c>
      <c r="D103" s="190" t="str">
        <f>IF(ISBLANK('2. Narrative'!R98),"",'2. Narrative'!R98)</f>
        <v/>
      </c>
      <c r="E103" s="190" t="str">
        <f>IF(ISBLANK('2. Narrative'!X98),"",'2. Narrative'!X98)</f>
        <v/>
      </c>
      <c r="F103" s="190" t="str">
        <f>IF(ISBLANK('2. Narrative'!AD98),"",'2. Narrative'!AD98)</f>
        <v/>
      </c>
      <c r="G103" s="190" t="str">
        <f>IF(ISBLANK('2. Narrative'!AJ98),"",'2. Narrative'!AJ98)</f>
        <v/>
      </c>
      <c r="H103" s="190" t="str">
        <f>IF(ISBLANK('2. Narrative'!AP98),"",'2. Narrative'!AP98)</f>
        <v/>
      </c>
      <c r="I103" s="191" t="str">
        <f t="shared" si="9"/>
        <v>no</v>
      </c>
      <c r="J103" s="191" t="str">
        <f t="shared" si="11"/>
        <v>no</v>
      </c>
      <c r="K103" s="191" t="str">
        <f t="shared" si="10"/>
        <v>no</v>
      </c>
      <c r="M103" s="158">
        <f>IF('3. Expenditures'!D97="CCAC", '3. Expenditures'!B97, 0)</f>
        <v>0</v>
      </c>
      <c r="N103" s="158">
        <f>IF('3. Expenditures'!D97="CCAC", '3. Expenditures'!C97, 0)</f>
        <v>0</v>
      </c>
      <c r="O103" s="278">
        <f>IF('3. Expenditures'!D97="CCAC", '3. Expenditures'!E97, 0)</f>
        <v>0</v>
      </c>
      <c r="P103" s="308">
        <f t="shared" si="12"/>
        <v>0</v>
      </c>
      <c r="Q103" s="317">
        <f>IF('3. Expenditures'!D97="CCAC", '3. Expenditures'!L97, 0)</f>
        <v>0</v>
      </c>
      <c r="R103" s="310">
        <f>IF('3. Expenditures'!D97="CCAC", '3. Expenditures'!N97, 0)</f>
        <v>0</v>
      </c>
      <c r="S103" s="310">
        <f>IF('3. Expenditures'!D97="CCAC", '3. Expenditures'!P97, 0)</f>
        <v>0</v>
      </c>
      <c r="T103" s="310">
        <f>IF('3. Expenditures'!D97="CCAC", '3. Expenditures'!R97, 0)</f>
        <v>0</v>
      </c>
      <c r="U103" s="310">
        <f>IF('3. Expenditures'!D97="CCAC", '3. Expenditures'!T97, 0)</f>
        <v>0</v>
      </c>
      <c r="V103" s="286"/>
      <c r="W103" s="320">
        <f>IF('3. Expenditures'!D97="Co-funding", '3. Expenditures'!L97+'3. Expenditures'!N97+'3. Expenditures'!P97+'3. Expenditures'!R97+'3. Expenditures'!T97, 0)</f>
        <v>0</v>
      </c>
      <c r="X103" s="286"/>
      <c r="Y103" s="286"/>
      <c r="Z103" s="286"/>
      <c r="AA103" s="286"/>
      <c r="AB103" s="286"/>
    </row>
    <row r="104" spans="2:28" s="57" customFormat="1" ht="13.5" x14ac:dyDescent="0.25">
      <c r="B104" s="188" t="str">
        <f>IF('INT-Pivots'!G99="","",'INT-Pivots'!G99)</f>
        <v/>
      </c>
      <c r="C104" s="189" t="str">
        <f>IF('INT-Pivots'!K99="","",IF('INT-Pivots'!K99="(blank)","Project end",VALUE('INT-Pivots'!K99)))</f>
        <v/>
      </c>
      <c r="D104" s="190" t="str">
        <f>IF(ISBLANK('2. Narrative'!R99),"",'2. Narrative'!R99)</f>
        <v/>
      </c>
      <c r="E104" s="190" t="str">
        <f>IF(ISBLANK('2. Narrative'!X99),"",'2. Narrative'!X99)</f>
        <v/>
      </c>
      <c r="F104" s="190" t="str">
        <f>IF(ISBLANK('2. Narrative'!AD99),"",'2. Narrative'!AD99)</f>
        <v/>
      </c>
      <c r="G104" s="190" t="str">
        <f>IF(ISBLANK('2. Narrative'!AJ99),"",'2. Narrative'!AJ99)</f>
        <v/>
      </c>
      <c r="H104" s="190" t="str">
        <f>IF(ISBLANK('2. Narrative'!AP99),"",'2. Narrative'!AP99)</f>
        <v/>
      </c>
      <c r="I104" s="191" t="str">
        <f t="shared" si="9"/>
        <v>no</v>
      </c>
      <c r="J104" s="191" t="str">
        <f t="shared" si="11"/>
        <v>no</v>
      </c>
      <c r="K104" s="191" t="str">
        <f t="shared" si="10"/>
        <v>no</v>
      </c>
      <c r="M104" s="158">
        <f>IF('3. Expenditures'!D98="CCAC", '3. Expenditures'!B98, 0)</f>
        <v>0</v>
      </c>
      <c r="N104" s="158">
        <f>IF('3. Expenditures'!D98="CCAC", '3. Expenditures'!C98, 0)</f>
        <v>0</v>
      </c>
      <c r="O104" s="278">
        <f>IF('3. Expenditures'!D98="CCAC", '3. Expenditures'!E98, 0)</f>
        <v>0</v>
      </c>
      <c r="P104" s="308">
        <f t="shared" si="12"/>
        <v>0</v>
      </c>
      <c r="Q104" s="316">
        <f>IF('3. Expenditures'!D98="CCAC", '3. Expenditures'!L98, 0)</f>
        <v>0</v>
      </c>
      <c r="R104" s="310">
        <f>IF('3. Expenditures'!D98="CCAC", '3. Expenditures'!N98, 0)</f>
        <v>0</v>
      </c>
      <c r="S104" s="310">
        <f>IF('3. Expenditures'!D98="CCAC", '3. Expenditures'!P98, 0)</f>
        <v>0</v>
      </c>
      <c r="T104" s="310">
        <f>IF('3. Expenditures'!D98="CCAC", '3. Expenditures'!R98, 0)</f>
        <v>0</v>
      </c>
      <c r="U104" s="310">
        <f>IF('3. Expenditures'!D98="CCAC", '3. Expenditures'!T98, 0)</f>
        <v>0</v>
      </c>
      <c r="V104" s="286"/>
      <c r="W104" s="319">
        <f>IF('3. Expenditures'!D98="Co-funding", '3. Expenditures'!L98+'3. Expenditures'!N98+'3. Expenditures'!P98+'3. Expenditures'!R98+'3. Expenditures'!T98, 0)</f>
        <v>0</v>
      </c>
      <c r="X104" s="286"/>
      <c r="Y104" s="286"/>
      <c r="Z104" s="286"/>
      <c r="AA104" s="286"/>
      <c r="AB104" s="286"/>
    </row>
    <row r="105" spans="2:28" s="57" customFormat="1" ht="13.5" x14ac:dyDescent="0.25">
      <c r="B105" s="188" t="str">
        <f>IF('INT-Pivots'!G100="","",'INT-Pivots'!G100)</f>
        <v/>
      </c>
      <c r="C105" s="189" t="str">
        <f>IF('INT-Pivots'!K100="","",IF('INT-Pivots'!K100="(blank)","Project end",VALUE('INT-Pivots'!K100)))</f>
        <v/>
      </c>
      <c r="D105" s="190" t="str">
        <f>IF(ISBLANK('2. Narrative'!R100),"",'2. Narrative'!R100)</f>
        <v/>
      </c>
      <c r="E105" s="190" t="str">
        <f>IF(ISBLANK('2. Narrative'!X100),"",'2. Narrative'!X100)</f>
        <v/>
      </c>
      <c r="F105" s="190" t="str">
        <f>IF(ISBLANK('2. Narrative'!AD100),"",'2. Narrative'!AD100)</f>
        <v/>
      </c>
      <c r="G105" s="190" t="str">
        <f>IF(ISBLANK('2. Narrative'!AJ100),"",'2. Narrative'!AJ100)</f>
        <v/>
      </c>
      <c r="H105" s="190" t="str">
        <f>IF(ISBLANK('2. Narrative'!AP100),"",'2. Narrative'!AP100)</f>
        <v/>
      </c>
      <c r="I105" s="191" t="str">
        <f t="shared" si="9"/>
        <v>no</v>
      </c>
      <c r="J105" s="191" t="str">
        <f t="shared" si="11"/>
        <v>no</v>
      </c>
      <c r="K105" s="191" t="str">
        <f t="shared" si="10"/>
        <v>no</v>
      </c>
      <c r="M105" s="158">
        <f>IF('3. Expenditures'!D99="CCAC", '3. Expenditures'!B99, 0)</f>
        <v>0</v>
      </c>
      <c r="N105" s="158">
        <f>IF('3. Expenditures'!D99="CCAC", '3. Expenditures'!C99, 0)</f>
        <v>0</v>
      </c>
      <c r="O105" s="278">
        <f>IF('3. Expenditures'!D99="CCAC", '3. Expenditures'!E99, 0)</f>
        <v>0</v>
      </c>
      <c r="P105" s="308">
        <f t="shared" si="12"/>
        <v>0</v>
      </c>
      <c r="Q105" s="316">
        <f>IF('3. Expenditures'!D99="CCAC", '3. Expenditures'!L99, 0)</f>
        <v>0</v>
      </c>
      <c r="R105" s="310">
        <f>IF('3. Expenditures'!D99="CCAC", '3. Expenditures'!N99, 0)</f>
        <v>0</v>
      </c>
      <c r="S105" s="310">
        <f>IF('3. Expenditures'!D99="CCAC", '3. Expenditures'!P99, 0)</f>
        <v>0</v>
      </c>
      <c r="T105" s="310">
        <f>IF('3. Expenditures'!D99="CCAC", '3. Expenditures'!R99, 0)</f>
        <v>0</v>
      </c>
      <c r="U105" s="310">
        <f>IF('3. Expenditures'!D99="CCAC", '3. Expenditures'!T99, 0)</f>
        <v>0</v>
      </c>
      <c r="V105" s="286"/>
      <c r="W105" s="320">
        <f>IF('3. Expenditures'!D99="Co-funding", '3. Expenditures'!L99+'3. Expenditures'!N99+'3. Expenditures'!P99+'3. Expenditures'!R99+'3. Expenditures'!T99, 0)</f>
        <v>0</v>
      </c>
      <c r="X105" s="286"/>
      <c r="Y105" s="286"/>
      <c r="Z105" s="286"/>
      <c r="AA105" s="286"/>
      <c r="AB105" s="286"/>
    </row>
    <row r="106" spans="2:28" s="57" customFormat="1" ht="13.5" x14ac:dyDescent="0.25">
      <c r="B106" s="188" t="str">
        <f>IF('INT-Pivots'!G101="","",'INT-Pivots'!G101)</f>
        <v/>
      </c>
      <c r="C106" s="189" t="str">
        <f>IF('INT-Pivots'!K101="","",IF('INT-Pivots'!K101="(blank)","Project end",VALUE('INT-Pivots'!K101)))</f>
        <v/>
      </c>
      <c r="D106" s="190" t="str">
        <f>IF(ISBLANK('2. Narrative'!R101),"",'2. Narrative'!R101)</f>
        <v/>
      </c>
      <c r="E106" s="190" t="str">
        <f>IF(ISBLANK('2. Narrative'!X101),"",'2. Narrative'!X101)</f>
        <v/>
      </c>
      <c r="F106" s="190" t="str">
        <f>IF(ISBLANK('2. Narrative'!AD101),"",'2. Narrative'!AD101)</f>
        <v/>
      </c>
      <c r="G106" s="190" t="str">
        <f>IF(ISBLANK('2. Narrative'!AJ101),"",'2. Narrative'!AJ101)</f>
        <v/>
      </c>
      <c r="H106" s="190" t="str">
        <f>IF(ISBLANK('2. Narrative'!AP101),"",'2. Narrative'!AP101)</f>
        <v/>
      </c>
      <c r="I106" s="191" t="str">
        <f t="shared" si="9"/>
        <v>no</v>
      </c>
      <c r="J106" s="191" t="str">
        <f t="shared" si="11"/>
        <v>no</v>
      </c>
      <c r="K106" s="191" t="str">
        <f t="shared" si="10"/>
        <v>no</v>
      </c>
      <c r="M106" s="158">
        <f>IF('3. Expenditures'!D100="CCAC", '3. Expenditures'!B100, 0)</f>
        <v>0</v>
      </c>
      <c r="N106" s="158">
        <f>IF('3. Expenditures'!D100="CCAC", '3. Expenditures'!C100, 0)</f>
        <v>0</v>
      </c>
      <c r="O106" s="278">
        <f>IF('3. Expenditures'!D100="CCAC", '3. Expenditures'!E100, 0)</f>
        <v>0</v>
      </c>
      <c r="P106" s="308">
        <f t="shared" si="12"/>
        <v>0</v>
      </c>
      <c r="Q106" s="317">
        <f>IF('3. Expenditures'!D100="CCAC", '3. Expenditures'!L100, 0)</f>
        <v>0</v>
      </c>
      <c r="R106" s="310">
        <f>IF('3. Expenditures'!D100="CCAC", '3. Expenditures'!N100, 0)</f>
        <v>0</v>
      </c>
      <c r="S106" s="310">
        <f>IF('3. Expenditures'!D100="CCAC", '3. Expenditures'!P100, 0)</f>
        <v>0</v>
      </c>
      <c r="T106" s="310">
        <f>IF('3. Expenditures'!D100="CCAC", '3. Expenditures'!R100, 0)</f>
        <v>0</v>
      </c>
      <c r="U106" s="310">
        <f>IF('3. Expenditures'!D100="CCAC", '3. Expenditures'!T100, 0)</f>
        <v>0</v>
      </c>
      <c r="V106" s="286"/>
      <c r="W106" s="319">
        <f>IF('3. Expenditures'!D100="Co-funding", '3. Expenditures'!L100+'3. Expenditures'!N100+'3. Expenditures'!P100+'3. Expenditures'!R100+'3. Expenditures'!T100, 0)</f>
        <v>0</v>
      </c>
      <c r="X106" s="286"/>
      <c r="Y106" s="286"/>
      <c r="Z106" s="286"/>
      <c r="AA106" s="286"/>
      <c r="AB106" s="286"/>
    </row>
    <row r="107" spans="2:28" s="57" customFormat="1" ht="13.5" x14ac:dyDescent="0.25">
      <c r="B107" s="188" t="str">
        <f>IF('INT-Pivots'!G102="","",'INT-Pivots'!G102)</f>
        <v/>
      </c>
      <c r="C107" s="189" t="str">
        <f>IF('INT-Pivots'!K102="","",IF('INT-Pivots'!K102="(blank)","Project end",VALUE('INT-Pivots'!K102)))</f>
        <v/>
      </c>
      <c r="D107" s="190" t="str">
        <f>IF(ISBLANK('2. Narrative'!R102),"",'2. Narrative'!R102)</f>
        <v/>
      </c>
      <c r="E107" s="190" t="str">
        <f>IF(ISBLANK('2. Narrative'!X102),"",'2. Narrative'!X102)</f>
        <v/>
      </c>
      <c r="F107" s="190" t="str">
        <f>IF(ISBLANK('2. Narrative'!AD102),"",'2. Narrative'!AD102)</f>
        <v/>
      </c>
      <c r="G107" s="190" t="str">
        <f>IF(ISBLANK('2. Narrative'!AJ102),"",'2. Narrative'!AJ102)</f>
        <v/>
      </c>
      <c r="H107" s="190" t="str">
        <f>IF(ISBLANK('2. Narrative'!AP102),"",'2. Narrative'!AP102)</f>
        <v/>
      </c>
      <c r="I107" s="191" t="str">
        <f t="shared" si="9"/>
        <v>no</v>
      </c>
      <c r="J107" s="191" t="str">
        <f t="shared" si="11"/>
        <v>no</v>
      </c>
      <c r="K107" s="191" t="str">
        <f t="shared" si="10"/>
        <v>no</v>
      </c>
      <c r="M107" s="158">
        <f>IF('3. Expenditures'!D101="CCAC", '3. Expenditures'!B101, 0)</f>
        <v>0</v>
      </c>
      <c r="N107" s="158">
        <f>IF('3. Expenditures'!D101="CCAC", '3. Expenditures'!C101, 0)</f>
        <v>0</v>
      </c>
      <c r="O107" s="278">
        <f>IF('3. Expenditures'!D101="CCAC", '3. Expenditures'!E101, 0)</f>
        <v>0</v>
      </c>
      <c r="P107" s="308">
        <f t="shared" si="12"/>
        <v>0</v>
      </c>
      <c r="Q107" s="316">
        <f>IF('3. Expenditures'!D101="CCAC", '3. Expenditures'!L101, 0)</f>
        <v>0</v>
      </c>
      <c r="R107" s="310">
        <f>IF('3. Expenditures'!D101="CCAC", '3. Expenditures'!N101, 0)</f>
        <v>0</v>
      </c>
      <c r="S107" s="310">
        <f>IF('3. Expenditures'!D101="CCAC", '3. Expenditures'!P101, 0)</f>
        <v>0</v>
      </c>
      <c r="T107" s="310">
        <f>IF('3. Expenditures'!D101="CCAC", '3. Expenditures'!R101, 0)</f>
        <v>0</v>
      </c>
      <c r="U107" s="310">
        <f>IF('3. Expenditures'!D101="CCAC", '3. Expenditures'!T101, 0)</f>
        <v>0</v>
      </c>
      <c r="V107" s="286"/>
      <c r="W107" s="320">
        <f>IF('3. Expenditures'!D101="Co-funding", '3. Expenditures'!L101+'3. Expenditures'!N101+'3. Expenditures'!P101+'3. Expenditures'!R101+'3. Expenditures'!T101, 0)</f>
        <v>0</v>
      </c>
      <c r="X107" s="286"/>
      <c r="Y107" s="286"/>
      <c r="Z107" s="286"/>
      <c r="AA107" s="286"/>
      <c r="AB107" s="286"/>
    </row>
    <row r="108" spans="2:28" s="57" customFormat="1" ht="13.5" x14ac:dyDescent="0.25">
      <c r="B108" s="188" t="str">
        <f>IF('INT-Pivots'!G103="","",'INT-Pivots'!G103)</f>
        <v/>
      </c>
      <c r="C108" s="189" t="str">
        <f>IF('INT-Pivots'!K103="","",IF('INT-Pivots'!K103="(blank)","Project end",VALUE('INT-Pivots'!K103)))</f>
        <v/>
      </c>
      <c r="D108" s="190" t="str">
        <f>IF(ISBLANK('2. Narrative'!R103),"",'2. Narrative'!R103)</f>
        <v/>
      </c>
      <c r="E108" s="190" t="str">
        <f>IF(ISBLANK('2. Narrative'!X103),"",'2. Narrative'!X103)</f>
        <v/>
      </c>
      <c r="F108" s="190" t="str">
        <f>IF(ISBLANK('2. Narrative'!AD103),"",'2. Narrative'!AD103)</f>
        <v/>
      </c>
      <c r="G108" s="190" t="str">
        <f>IF(ISBLANK('2. Narrative'!AJ103),"",'2. Narrative'!AJ103)</f>
        <v/>
      </c>
      <c r="H108" s="190" t="str">
        <f>IF(ISBLANK('2. Narrative'!AP103),"",'2. Narrative'!AP103)</f>
        <v/>
      </c>
      <c r="I108" s="191" t="str">
        <f t="shared" si="9"/>
        <v>no</v>
      </c>
      <c r="J108" s="191" t="str">
        <f t="shared" si="11"/>
        <v>no</v>
      </c>
      <c r="K108" s="191" t="str">
        <f t="shared" si="10"/>
        <v>no</v>
      </c>
      <c r="M108" s="158" t="e">
        <f>IF('3. Expenditures'!#REF!="CCAC", '3. Expenditures'!#REF!, 0)</f>
        <v>#REF!</v>
      </c>
      <c r="N108" s="158" t="e">
        <f>IF('3. Expenditures'!#REF!="CCAC", '3. Expenditures'!#REF!, 0)</f>
        <v>#REF!</v>
      </c>
      <c r="O108" s="278" t="e">
        <f>IF('3. Expenditures'!#REF!="CCAC", '3. Expenditures'!#REF!, 0)</f>
        <v>#REF!</v>
      </c>
      <c r="P108" s="308" t="e">
        <f t="shared" si="12"/>
        <v>#REF!</v>
      </c>
      <c r="Q108" s="316" t="e">
        <f>IF('3. Expenditures'!#REF!="CCAC", '3. Expenditures'!#REF!, 0)</f>
        <v>#REF!</v>
      </c>
      <c r="R108" s="310" t="e">
        <f>IF('3. Expenditures'!#REF!="CCAC", '3. Expenditures'!#REF!, 0)</f>
        <v>#REF!</v>
      </c>
      <c r="S108" s="310" t="e">
        <f>IF('3. Expenditures'!#REF!="CCAC", '3. Expenditures'!#REF!, 0)</f>
        <v>#REF!</v>
      </c>
      <c r="T108" s="310" t="e">
        <f>IF('3. Expenditures'!#REF!="CCAC", '3. Expenditures'!#REF!, 0)</f>
        <v>#REF!</v>
      </c>
      <c r="U108" s="310" t="e">
        <f>IF('3. Expenditures'!#REF!="CCAC", '3. Expenditures'!#REF!, 0)</f>
        <v>#REF!</v>
      </c>
      <c r="V108" s="286"/>
      <c r="W108" s="319" t="e">
        <f>IF('3. Expenditures'!#REF!="Co-funding", '3. Expenditures'!#REF!+'3. Expenditures'!#REF!+'3. Expenditures'!#REF!+'3. Expenditures'!#REF!+'3. Expenditures'!#REF!, 0)</f>
        <v>#REF!</v>
      </c>
      <c r="X108" s="286"/>
      <c r="Y108" s="286"/>
      <c r="Z108" s="286"/>
      <c r="AA108" s="286"/>
      <c r="AB108" s="286"/>
    </row>
    <row r="109" spans="2:28" s="57" customFormat="1" ht="13.5" x14ac:dyDescent="0.25">
      <c r="B109" s="188" t="str">
        <f>IF('INT-Pivots'!G104="","",'INT-Pivots'!G104)</f>
        <v/>
      </c>
      <c r="C109" s="189" t="str">
        <f>IF('INT-Pivots'!K104="","",IF('INT-Pivots'!K104="(blank)","Project end",VALUE('INT-Pivots'!K104)))</f>
        <v/>
      </c>
      <c r="D109" s="190" t="str">
        <f>IF(ISBLANK('2. Narrative'!R104),"",'2. Narrative'!R104)</f>
        <v/>
      </c>
      <c r="E109" s="190" t="str">
        <f>IF(ISBLANK('2. Narrative'!X104),"",'2. Narrative'!X104)</f>
        <v/>
      </c>
      <c r="F109" s="190" t="str">
        <f>IF(ISBLANK('2. Narrative'!AD104),"",'2. Narrative'!AD104)</f>
        <v/>
      </c>
      <c r="G109" s="190" t="str">
        <f>IF(ISBLANK('2. Narrative'!AJ104),"",'2. Narrative'!AJ104)</f>
        <v/>
      </c>
      <c r="H109" s="190" t="str">
        <f>IF(ISBLANK('2. Narrative'!AP104),"",'2. Narrative'!AP104)</f>
        <v/>
      </c>
      <c r="I109" s="191" t="str">
        <f t="shared" si="9"/>
        <v>no</v>
      </c>
      <c r="J109" s="191" t="str">
        <f t="shared" si="11"/>
        <v>no</v>
      </c>
      <c r="K109" s="191" t="str">
        <f t="shared" si="10"/>
        <v>no</v>
      </c>
      <c r="M109" s="158">
        <f>IF('3. Expenditures'!D102="CCAC", '3. Expenditures'!B102, 0)</f>
        <v>0</v>
      </c>
      <c r="N109" s="158">
        <f>IF('3. Expenditures'!D102="CCAC", '3. Expenditures'!C102, 0)</f>
        <v>0</v>
      </c>
      <c r="O109" s="278">
        <f>IF('3. Expenditures'!D102="CCAC", '3. Expenditures'!E102, 0)</f>
        <v>0</v>
      </c>
      <c r="P109" s="308">
        <f t="shared" si="12"/>
        <v>0</v>
      </c>
      <c r="Q109" s="317">
        <f>IF('3. Expenditures'!D102="CCAC", '3. Expenditures'!L102, 0)</f>
        <v>0</v>
      </c>
      <c r="R109" s="310">
        <f>IF('3. Expenditures'!D102="CCAC", '3. Expenditures'!N102, 0)</f>
        <v>0</v>
      </c>
      <c r="S109" s="310">
        <f>IF('3. Expenditures'!D102="CCAC", '3. Expenditures'!P102, 0)</f>
        <v>0</v>
      </c>
      <c r="T109" s="310">
        <f>IF('3. Expenditures'!D102="CCAC", '3. Expenditures'!R102, 0)</f>
        <v>0</v>
      </c>
      <c r="U109" s="310">
        <f>IF('3. Expenditures'!D102="CCAC", '3. Expenditures'!T102, 0)</f>
        <v>0</v>
      </c>
      <c r="V109" s="286"/>
      <c r="W109" s="320">
        <f>IF('3. Expenditures'!D102="Co-funding", '3. Expenditures'!L102+'3. Expenditures'!N102+'3. Expenditures'!P102+'3. Expenditures'!R102+'3. Expenditures'!T102, 0)</f>
        <v>0</v>
      </c>
      <c r="X109" s="286"/>
      <c r="Y109" s="286"/>
      <c r="Z109" s="286"/>
      <c r="AA109" s="286"/>
      <c r="AB109" s="286"/>
    </row>
    <row r="110" spans="2:28" s="57" customFormat="1" ht="13.5" x14ac:dyDescent="0.25">
      <c r="B110" s="188" t="str">
        <f>IF('INT-Pivots'!G105="","",'INT-Pivots'!G105)</f>
        <v/>
      </c>
      <c r="C110" s="189" t="str">
        <f>IF('INT-Pivots'!K105="","",IF('INT-Pivots'!K105="(blank)","Project end",VALUE('INT-Pivots'!K105)))</f>
        <v/>
      </c>
      <c r="D110" s="190" t="str">
        <f>IF(ISBLANK('2. Narrative'!R105),"",'2. Narrative'!R105)</f>
        <v/>
      </c>
      <c r="E110" s="190" t="str">
        <f>IF(ISBLANK('2. Narrative'!X105),"",'2. Narrative'!X105)</f>
        <v/>
      </c>
      <c r="F110" s="190" t="str">
        <f>IF(ISBLANK('2. Narrative'!AD105),"",'2. Narrative'!AD105)</f>
        <v/>
      </c>
      <c r="G110" s="190" t="str">
        <f>IF(ISBLANK('2. Narrative'!AJ105),"",'2. Narrative'!AJ105)</f>
        <v/>
      </c>
      <c r="H110" s="190" t="str">
        <f>IF(ISBLANK('2. Narrative'!AP105),"",'2. Narrative'!AP105)</f>
        <v/>
      </c>
      <c r="I110" s="191" t="str">
        <f t="shared" si="9"/>
        <v>no</v>
      </c>
      <c r="J110" s="191" t="str">
        <f t="shared" si="11"/>
        <v>no</v>
      </c>
      <c r="K110" s="191" t="str">
        <f t="shared" si="10"/>
        <v>no</v>
      </c>
      <c r="M110" s="158">
        <f>IF('3. Expenditures'!D103="CCAC", '3. Expenditures'!B103, 0)</f>
        <v>0</v>
      </c>
      <c r="N110" s="158">
        <f>IF('3. Expenditures'!D103="CCAC", '3. Expenditures'!C103, 0)</f>
        <v>0</v>
      </c>
      <c r="O110" s="278">
        <f>IF('3. Expenditures'!D103="CCAC", '3. Expenditures'!E103, 0)</f>
        <v>0</v>
      </c>
      <c r="P110" s="308">
        <f t="shared" si="12"/>
        <v>0</v>
      </c>
      <c r="Q110" s="316">
        <f>IF('3. Expenditures'!D103="CCAC", '3. Expenditures'!L103, 0)</f>
        <v>0</v>
      </c>
      <c r="R110" s="310">
        <f>IF('3. Expenditures'!D103="CCAC", '3. Expenditures'!N103, 0)</f>
        <v>0</v>
      </c>
      <c r="S110" s="310">
        <f>IF('3. Expenditures'!D103="CCAC", '3. Expenditures'!P103, 0)</f>
        <v>0</v>
      </c>
      <c r="T110" s="310">
        <f>IF('3. Expenditures'!D103="CCAC", '3. Expenditures'!R103, 0)</f>
        <v>0</v>
      </c>
      <c r="U110" s="310">
        <f>IF('3. Expenditures'!D103="CCAC", '3. Expenditures'!T103, 0)</f>
        <v>0</v>
      </c>
      <c r="V110" s="286"/>
      <c r="W110" s="319">
        <f>IF('3. Expenditures'!D103="Co-funding", '3. Expenditures'!L103+'3. Expenditures'!N103+'3. Expenditures'!P103+'3. Expenditures'!R103+'3. Expenditures'!T103, 0)</f>
        <v>0</v>
      </c>
      <c r="X110" s="286"/>
      <c r="Y110" s="286"/>
      <c r="Z110" s="286"/>
      <c r="AA110" s="286"/>
      <c r="AB110" s="286"/>
    </row>
    <row r="111" spans="2:28" s="57" customFormat="1" ht="13.5" x14ac:dyDescent="0.25">
      <c r="B111" s="188" t="str">
        <f>IF('INT-Pivots'!G106="","",'INT-Pivots'!G106)</f>
        <v/>
      </c>
      <c r="C111" s="189" t="str">
        <f>IF('INT-Pivots'!K106="","",IF('INT-Pivots'!K106="(blank)","Project end",VALUE('INT-Pivots'!K106)))</f>
        <v/>
      </c>
      <c r="D111" s="190" t="str">
        <f>IF(ISBLANK('2. Narrative'!R106),"",'2. Narrative'!R106)</f>
        <v/>
      </c>
      <c r="E111" s="190" t="str">
        <f>IF(ISBLANK('2. Narrative'!X106),"",'2. Narrative'!X106)</f>
        <v/>
      </c>
      <c r="F111" s="190" t="str">
        <f>IF(ISBLANK('2. Narrative'!AD106),"",'2. Narrative'!AD106)</f>
        <v/>
      </c>
      <c r="G111" s="190" t="str">
        <f>IF(ISBLANK('2. Narrative'!AJ106),"",'2. Narrative'!AJ106)</f>
        <v/>
      </c>
      <c r="H111" s="190" t="str">
        <f>IF(ISBLANK('2. Narrative'!AP106),"",'2. Narrative'!AP106)</f>
        <v/>
      </c>
      <c r="I111" s="191" t="str">
        <f t="shared" si="9"/>
        <v>no</v>
      </c>
      <c r="J111" s="191" t="str">
        <f t="shared" si="11"/>
        <v>no</v>
      </c>
      <c r="K111" s="191" t="str">
        <f t="shared" si="10"/>
        <v>no</v>
      </c>
      <c r="M111" s="158">
        <f>IF('3. Expenditures'!D104="CCAC", '3. Expenditures'!B104, 0)</f>
        <v>0</v>
      </c>
      <c r="N111" s="158">
        <f>IF('3. Expenditures'!D104="CCAC", '3. Expenditures'!C104, 0)</f>
        <v>0</v>
      </c>
      <c r="O111" s="278">
        <f>IF('3. Expenditures'!D104="CCAC", '3. Expenditures'!E104, 0)</f>
        <v>0</v>
      </c>
      <c r="P111" s="308">
        <f t="shared" si="12"/>
        <v>0</v>
      </c>
      <c r="Q111" s="316">
        <f>IF('3. Expenditures'!D104="CCAC", '3. Expenditures'!L104, 0)</f>
        <v>0</v>
      </c>
      <c r="R111" s="310">
        <f>IF('3. Expenditures'!D104="CCAC", '3. Expenditures'!N104, 0)</f>
        <v>0</v>
      </c>
      <c r="S111" s="310">
        <f>IF('3. Expenditures'!D104="CCAC", '3. Expenditures'!P104, 0)</f>
        <v>0</v>
      </c>
      <c r="T111" s="310">
        <f>IF('3. Expenditures'!D104="CCAC", '3. Expenditures'!R104, 0)</f>
        <v>0</v>
      </c>
      <c r="U111" s="310">
        <f>IF('3. Expenditures'!D104="CCAC", '3. Expenditures'!T104, 0)</f>
        <v>0</v>
      </c>
      <c r="V111" s="286"/>
      <c r="W111" s="320">
        <f>IF('3. Expenditures'!D104="Co-funding", '3. Expenditures'!L104+'3. Expenditures'!N104+'3. Expenditures'!P104+'3. Expenditures'!R104+'3. Expenditures'!T104, 0)</f>
        <v>0</v>
      </c>
      <c r="X111" s="286"/>
      <c r="Y111" s="286"/>
      <c r="Z111" s="286"/>
      <c r="AA111" s="286"/>
      <c r="AB111" s="286"/>
    </row>
    <row r="112" spans="2:28" s="57" customFormat="1" ht="13.5" x14ac:dyDescent="0.25">
      <c r="B112" s="188" t="str">
        <f>IF('INT-Pivots'!G107="","",'INT-Pivots'!G107)</f>
        <v/>
      </c>
      <c r="C112" s="189" t="str">
        <f>IF('INT-Pivots'!K107="","",IF('INT-Pivots'!K107="(blank)","Project end",VALUE('INT-Pivots'!K107)))</f>
        <v/>
      </c>
      <c r="D112" s="190" t="str">
        <f>IF(ISBLANK('2. Narrative'!R107),"",'2. Narrative'!R107)</f>
        <v/>
      </c>
      <c r="E112" s="190" t="str">
        <f>IF(ISBLANK('2. Narrative'!X107),"",'2. Narrative'!X107)</f>
        <v/>
      </c>
      <c r="F112" s="190" t="str">
        <f>IF(ISBLANK('2. Narrative'!AD107),"",'2. Narrative'!AD107)</f>
        <v/>
      </c>
      <c r="G112" s="190" t="str">
        <f>IF(ISBLANK('2. Narrative'!AJ107),"",'2. Narrative'!AJ107)</f>
        <v/>
      </c>
      <c r="H112" s="190" t="str">
        <f>IF(ISBLANK('2. Narrative'!AP107),"",'2. Narrative'!AP107)</f>
        <v/>
      </c>
      <c r="I112" s="191" t="str">
        <f t="shared" si="9"/>
        <v>no</v>
      </c>
      <c r="J112" s="191" t="str">
        <f t="shared" si="11"/>
        <v>no</v>
      </c>
      <c r="K112" s="191" t="str">
        <f t="shared" si="10"/>
        <v>no</v>
      </c>
      <c r="M112" s="158">
        <f>IF('3. Expenditures'!D105="CCAC", '3. Expenditures'!B105, 0)</f>
        <v>0</v>
      </c>
      <c r="N112" s="158">
        <f>IF('3. Expenditures'!D105="CCAC", '3. Expenditures'!C105, 0)</f>
        <v>0</v>
      </c>
      <c r="O112" s="278">
        <f>IF('3. Expenditures'!D105="CCAC", '3. Expenditures'!E105, 0)</f>
        <v>0</v>
      </c>
      <c r="P112" s="308">
        <f t="shared" si="12"/>
        <v>0</v>
      </c>
      <c r="Q112" s="317">
        <f>IF('3. Expenditures'!D105="CCAC", '3. Expenditures'!L105, 0)</f>
        <v>0</v>
      </c>
      <c r="R112" s="310">
        <f>IF('3. Expenditures'!D105="CCAC", '3. Expenditures'!N105, 0)</f>
        <v>0</v>
      </c>
      <c r="S112" s="310">
        <f>IF('3. Expenditures'!D105="CCAC", '3. Expenditures'!P105, 0)</f>
        <v>0</v>
      </c>
      <c r="T112" s="310">
        <f>IF('3. Expenditures'!D105="CCAC", '3. Expenditures'!R105, 0)</f>
        <v>0</v>
      </c>
      <c r="U112" s="310">
        <f>IF('3. Expenditures'!D105="CCAC", '3. Expenditures'!T105, 0)</f>
        <v>0</v>
      </c>
      <c r="V112" s="286"/>
      <c r="W112" s="319">
        <f>IF('3. Expenditures'!D105="Co-funding", '3. Expenditures'!L105+'3. Expenditures'!N105+'3. Expenditures'!P105+'3. Expenditures'!R105+'3. Expenditures'!T105, 0)</f>
        <v>0</v>
      </c>
      <c r="X112" s="286"/>
      <c r="Y112" s="286"/>
      <c r="Z112" s="286"/>
      <c r="AA112" s="286"/>
      <c r="AB112" s="286"/>
    </row>
    <row r="113" spans="2:28" s="57" customFormat="1" ht="13.5" x14ac:dyDescent="0.25">
      <c r="B113" s="188" t="str">
        <f>IF('INT-Pivots'!G108="","",'INT-Pivots'!G108)</f>
        <v/>
      </c>
      <c r="C113" s="189" t="str">
        <f>IF('INT-Pivots'!K108="","",IF('INT-Pivots'!K108="(blank)","Project end",VALUE('INT-Pivots'!K108)))</f>
        <v/>
      </c>
      <c r="D113" s="190" t="str">
        <f>IF(ISBLANK('2. Narrative'!R108),"",'2. Narrative'!R108)</f>
        <v/>
      </c>
      <c r="E113" s="190" t="str">
        <f>IF(ISBLANK('2. Narrative'!X108),"",'2. Narrative'!X108)</f>
        <v/>
      </c>
      <c r="F113" s="190" t="str">
        <f>IF(ISBLANK('2. Narrative'!AD108),"",'2. Narrative'!AD108)</f>
        <v/>
      </c>
      <c r="G113" s="190" t="str">
        <f>IF(ISBLANK('2. Narrative'!AJ108),"",'2. Narrative'!AJ108)</f>
        <v/>
      </c>
      <c r="H113" s="190" t="str">
        <f>IF(ISBLANK('2. Narrative'!AP108),"",'2. Narrative'!AP108)</f>
        <v/>
      </c>
      <c r="I113" s="191" t="str">
        <f t="shared" si="9"/>
        <v>no</v>
      </c>
      <c r="J113" s="191" t="str">
        <f t="shared" si="11"/>
        <v>no</v>
      </c>
      <c r="K113" s="191" t="str">
        <f t="shared" si="10"/>
        <v>no</v>
      </c>
      <c r="M113" s="158">
        <f>IF('3. Expenditures'!D106="CCAC", '3. Expenditures'!B106, 0)</f>
        <v>0</v>
      </c>
      <c r="N113" s="158">
        <f>IF('3. Expenditures'!D106="CCAC", '3. Expenditures'!C106, 0)</f>
        <v>0</v>
      </c>
      <c r="O113" s="278">
        <f>IF('3. Expenditures'!D106="CCAC", '3. Expenditures'!E106, 0)</f>
        <v>0</v>
      </c>
      <c r="P113" s="308">
        <f t="shared" si="12"/>
        <v>0</v>
      </c>
      <c r="Q113" s="316">
        <f>IF('3. Expenditures'!D106="CCAC", '3. Expenditures'!L106, 0)</f>
        <v>0</v>
      </c>
      <c r="R113" s="310">
        <f>IF('3. Expenditures'!D106="CCAC", '3. Expenditures'!N106, 0)</f>
        <v>0</v>
      </c>
      <c r="S113" s="310">
        <f>IF('3. Expenditures'!D106="CCAC", '3. Expenditures'!P106, 0)</f>
        <v>0</v>
      </c>
      <c r="T113" s="310">
        <f>IF('3. Expenditures'!D106="CCAC", '3. Expenditures'!R106, 0)</f>
        <v>0</v>
      </c>
      <c r="U113" s="310">
        <f>IF('3. Expenditures'!D106="CCAC", '3. Expenditures'!T106, 0)</f>
        <v>0</v>
      </c>
      <c r="V113" s="286"/>
      <c r="W113" s="320">
        <f>IF('3. Expenditures'!D106="Co-funding", '3. Expenditures'!L106+'3. Expenditures'!N106+'3. Expenditures'!P106+'3. Expenditures'!R106+'3. Expenditures'!T106, 0)</f>
        <v>0</v>
      </c>
      <c r="X113" s="286"/>
      <c r="Y113" s="286"/>
      <c r="Z113" s="286"/>
      <c r="AA113" s="286"/>
      <c r="AB113" s="286"/>
    </row>
    <row r="114" spans="2:28" s="57" customFormat="1" ht="13.5" x14ac:dyDescent="0.25">
      <c r="B114" s="188" t="str">
        <f>IF('INT-Pivots'!G109="","",'INT-Pivots'!G109)</f>
        <v/>
      </c>
      <c r="C114" s="189" t="str">
        <f>IF('INT-Pivots'!K109="","",IF('INT-Pivots'!K109="(blank)","Project end",VALUE('INT-Pivots'!K109)))</f>
        <v/>
      </c>
      <c r="D114" s="190" t="str">
        <f>IF(ISBLANK('2. Narrative'!R109),"",'2. Narrative'!R109)</f>
        <v/>
      </c>
      <c r="E114" s="190" t="str">
        <f>IF(ISBLANK('2. Narrative'!X109),"",'2. Narrative'!X109)</f>
        <v/>
      </c>
      <c r="F114" s="190" t="str">
        <f>IF(ISBLANK('2. Narrative'!AD109),"",'2. Narrative'!AD109)</f>
        <v/>
      </c>
      <c r="G114" s="190" t="str">
        <f>IF(ISBLANK('2. Narrative'!AJ109),"",'2. Narrative'!AJ109)</f>
        <v/>
      </c>
      <c r="H114" s="190" t="str">
        <f>IF(ISBLANK('2. Narrative'!AP109),"",'2. Narrative'!AP109)</f>
        <v/>
      </c>
      <c r="I114" s="191" t="str">
        <f t="shared" si="9"/>
        <v>no</v>
      </c>
      <c r="J114" s="191" t="str">
        <f t="shared" si="11"/>
        <v>no</v>
      </c>
      <c r="K114" s="191" t="str">
        <f t="shared" si="10"/>
        <v>no</v>
      </c>
      <c r="M114" s="158">
        <f>IF('3. Expenditures'!D107="CCAC", '3. Expenditures'!B107, 0)</f>
        <v>0</v>
      </c>
      <c r="N114" s="158">
        <f>IF('3. Expenditures'!D107="CCAC", '3. Expenditures'!C107, 0)</f>
        <v>0</v>
      </c>
      <c r="O114" s="278">
        <f>IF('3. Expenditures'!D107="CCAC", '3. Expenditures'!E107, 0)</f>
        <v>0</v>
      </c>
      <c r="P114" s="308">
        <f t="shared" si="12"/>
        <v>0</v>
      </c>
      <c r="Q114" s="316">
        <f>IF('3. Expenditures'!D107="CCAC", '3. Expenditures'!L107, 0)</f>
        <v>0</v>
      </c>
      <c r="R114" s="310">
        <f>IF('3. Expenditures'!D107="CCAC", '3. Expenditures'!N107, 0)</f>
        <v>0</v>
      </c>
      <c r="S114" s="310">
        <f>IF('3. Expenditures'!D107="CCAC", '3. Expenditures'!P107, 0)</f>
        <v>0</v>
      </c>
      <c r="T114" s="310">
        <f>IF('3. Expenditures'!D107="CCAC", '3. Expenditures'!R107, 0)</f>
        <v>0</v>
      </c>
      <c r="U114" s="310">
        <f>IF('3. Expenditures'!D107="CCAC", '3. Expenditures'!T107, 0)</f>
        <v>0</v>
      </c>
      <c r="V114" s="286"/>
      <c r="W114" s="319">
        <f>IF('3. Expenditures'!D107="Co-funding", '3. Expenditures'!L107+'3. Expenditures'!N107+'3. Expenditures'!P107+'3. Expenditures'!R107+'3. Expenditures'!T107, 0)</f>
        <v>0</v>
      </c>
      <c r="X114" s="286"/>
      <c r="Y114" s="286"/>
      <c r="Z114" s="286"/>
      <c r="AA114" s="286"/>
      <c r="AB114" s="286"/>
    </row>
    <row r="115" spans="2:28" s="57" customFormat="1" ht="13.5" x14ac:dyDescent="0.25">
      <c r="B115" s="188" t="str">
        <f>IF('INT-Pivots'!G110="","",'INT-Pivots'!G110)</f>
        <v/>
      </c>
      <c r="C115" s="189" t="str">
        <f>IF('INT-Pivots'!K110="","",IF('INT-Pivots'!K110="(blank)","Project end",VALUE('INT-Pivots'!K110)))</f>
        <v/>
      </c>
      <c r="D115" s="190" t="str">
        <f>IF(ISBLANK('2. Narrative'!R110),"",'2. Narrative'!R110)</f>
        <v/>
      </c>
      <c r="E115" s="190" t="str">
        <f>IF(ISBLANK('2. Narrative'!X110),"",'2. Narrative'!X110)</f>
        <v/>
      </c>
      <c r="F115" s="190" t="str">
        <f>IF(ISBLANK('2. Narrative'!AD110),"",'2. Narrative'!AD110)</f>
        <v/>
      </c>
      <c r="G115" s="190" t="str">
        <f>IF(ISBLANK('2. Narrative'!AJ110),"",'2. Narrative'!AJ110)</f>
        <v/>
      </c>
      <c r="H115" s="190" t="str">
        <f>IF(ISBLANK('2. Narrative'!AP110),"",'2. Narrative'!AP110)</f>
        <v/>
      </c>
      <c r="I115" s="191" t="str">
        <f t="shared" si="9"/>
        <v>no</v>
      </c>
      <c r="J115" s="191" t="str">
        <f t="shared" si="11"/>
        <v>no</v>
      </c>
      <c r="K115" s="191" t="str">
        <f t="shared" si="10"/>
        <v>no</v>
      </c>
      <c r="M115" s="158">
        <f>IF('3. Expenditures'!D108="CCAC", '3. Expenditures'!B108, 0)</f>
        <v>0</v>
      </c>
      <c r="N115" s="158">
        <f>IF('3. Expenditures'!D108="CCAC", '3. Expenditures'!C108, 0)</f>
        <v>0</v>
      </c>
      <c r="O115" s="278">
        <f>IF('3. Expenditures'!D108="CCAC", '3. Expenditures'!E108, 0)</f>
        <v>0</v>
      </c>
      <c r="P115" s="308">
        <f t="shared" si="12"/>
        <v>0</v>
      </c>
      <c r="Q115" s="317">
        <f>IF('3. Expenditures'!D108="CCAC", '3. Expenditures'!L108, 0)</f>
        <v>0</v>
      </c>
      <c r="R115" s="310">
        <f>IF('3. Expenditures'!D108="CCAC", '3. Expenditures'!N108, 0)</f>
        <v>0</v>
      </c>
      <c r="S115" s="310">
        <f>IF('3. Expenditures'!D108="CCAC", '3. Expenditures'!P108, 0)</f>
        <v>0</v>
      </c>
      <c r="T115" s="310">
        <f>IF('3. Expenditures'!D108="CCAC", '3. Expenditures'!R108, 0)</f>
        <v>0</v>
      </c>
      <c r="U115" s="310">
        <f>IF('3. Expenditures'!D108="CCAC", '3. Expenditures'!T108, 0)</f>
        <v>0</v>
      </c>
      <c r="V115" s="286"/>
      <c r="W115" s="320">
        <f>IF('3. Expenditures'!D108="Co-funding", '3. Expenditures'!L108+'3. Expenditures'!N108+'3. Expenditures'!P108+'3. Expenditures'!R108+'3. Expenditures'!T108, 0)</f>
        <v>0</v>
      </c>
      <c r="X115" s="286"/>
      <c r="Y115" s="286"/>
      <c r="Z115" s="286"/>
      <c r="AA115" s="286"/>
      <c r="AB115" s="286"/>
    </row>
    <row r="116" spans="2:28" s="57" customFormat="1" ht="13.5" x14ac:dyDescent="0.25">
      <c r="B116" s="188" t="str">
        <f>IF('INT-Pivots'!G111="","",'INT-Pivots'!G111)</f>
        <v/>
      </c>
      <c r="C116" s="189" t="str">
        <f>IF('INT-Pivots'!K111="","",IF('INT-Pivots'!K111="(blank)","Project end",VALUE('INT-Pivots'!K111)))</f>
        <v/>
      </c>
      <c r="D116" s="190" t="str">
        <f>IF(ISBLANK('2. Narrative'!R111),"",'2. Narrative'!R111)</f>
        <v/>
      </c>
      <c r="E116" s="190" t="str">
        <f>IF(ISBLANK('2. Narrative'!X111),"",'2. Narrative'!X111)</f>
        <v/>
      </c>
      <c r="F116" s="190" t="str">
        <f>IF(ISBLANK('2. Narrative'!AD111),"",'2. Narrative'!AD111)</f>
        <v/>
      </c>
      <c r="G116" s="190" t="str">
        <f>IF(ISBLANK('2. Narrative'!AJ111),"",'2. Narrative'!AJ111)</f>
        <v/>
      </c>
      <c r="H116" s="190" t="str">
        <f>IF(ISBLANK('2. Narrative'!AP111),"",'2. Narrative'!AP111)</f>
        <v/>
      </c>
      <c r="I116" s="191" t="str">
        <f t="shared" si="9"/>
        <v>no</v>
      </c>
      <c r="J116" s="191" t="str">
        <f t="shared" si="11"/>
        <v>no</v>
      </c>
      <c r="K116" s="191" t="str">
        <f t="shared" si="10"/>
        <v>no</v>
      </c>
      <c r="M116" s="158">
        <f>IF('3. Expenditures'!D109="CCAC", '3. Expenditures'!B109, 0)</f>
        <v>0</v>
      </c>
      <c r="N116" s="158">
        <f>IF('3. Expenditures'!D109="CCAC", '3. Expenditures'!C109, 0)</f>
        <v>0</v>
      </c>
      <c r="O116" s="278">
        <f>IF('3. Expenditures'!D109="CCAC", '3. Expenditures'!E109, 0)</f>
        <v>0</v>
      </c>
      <c r="P116" s="308">
        <f t="shared" si="12"/>
        <v>0</v>
      </c>
      <c r="Q116" s="316">
        <f>IF('3. Expenditures'!D109="CCAC", '3. Expenditures'!L109, 0)</f>
        <v>0</v>
      </c>
      <c r="R116" s="310">
        <f>IF('3. Expenditures'!D109="CCAC", '3. Expenditures'!N109, 0)</f>
        <v>0</v>
      </c>
      <c r="S116" s="310">
        <f>IF('3. Expenditures'!D109="CCAC", '3. Expenditures'!P109, 0)</f>
        <v>0</v>
      </c>
      <c r="T116" s="310">
        <f>IF('3. Expenditures'!D109="CCAC", '3. Expenditures'!R109, 0)</f>
        <v>0</v>
      </c>
      <c r="U116" s="310">
        <f>IF('3. Expenditures'!D109="CCAC", '3. Expenditures'!T109, 0)</f>
        <v>0</v>
      </c>
      <c r="V116" s="286"/>
      <c r="W116" s="319">
        <f>IF('3. Expenditures'!D109="Co-funding", '3. Expenditures'!L109+'3. Expenditures'!N109+'3. Expenditures'!P109+'3. Expenditures'!R109+'3. Expenditures'!T109, 0)</f>
        <v>0</v>
      </c>
      <c r="X116" s="286"/>
      <c r="Y116" s="286"/>
      <c r="Z116" s="286"/>
      <c r="AA116" s="286"/>
      <c r="AB116" s="286"/>
    </row>
    <row r="117" spans="2:28" s="57" customFormat="1" ht="13.5" x14ac:dyDescent="0.25">
      <c r="B117" s="188" t="str">
        <f>IF('INT-Pivots'!G112="","",'INT-Pivots'!G112)</f>
        <v/>
      </c>
      <c r="C117" s="189" t="str">
        <f>IF('INT-Pivots'!K112="","",IF('INT-Pivots'!K112="(blank)","Project end",VALUE('INT-Pivots'!K112)))</f>
        <v/>
      </c>
      <c r="D117" s="190" t="str">
        <f>IF(ISBLANK('2. Narrative'!R112),"",'2. Narrative'!R112)</f>
        <v/>
      </c>
      <c r="E117" s="190" t="str">
        <f>IF(ISBLANK('2. Narrative'!X112),"",'2. Narrative'!X112)</f>
        <v/>
      </c>
      <c r="F117" s="190" t="str">
        <f>IF(ISBLANK('2. Narrative'!AD112),"",'2. Narrative'!AD112)</f>
        <v/>
      </c>
      <c r="G117" s="190" t="str">
        <f>IF(ISBLANK('2. Narrative'!AJ112),"",'2. Narrative'!AJ112)</f>
        <v/>
      </c>
      <c r="H117" s="190" t="str">
        <f>IF(ISBLANK('2. Narrative'!AP112),"",'2. Narrative'!AP112)</f>
        <v/>
      </c>
      <c r="I117" s="191" t="str">
        <f t="shared" si="9"/>
        <v>no</v>
      </c>
      <c r="J117" s="191" t="str">
        <f t="shared" si="11"/>
        <v>no</v>
      </c>
      <c r="K117" s="191" t="str">
        <f t="shared" si="10"/>
        <v>no</v>
      </c>
      <c r="M117" s="158">
        <f>IF('3. Expenditures'!D110="CCAC", '3. Expenditures'!B110, 0)</f>
        <v>0</v>
      </c>
      <c r="N117" s="158">
        <f>IF('3. Expenditures'!D110="CCAC", '3. Expenditures'!C110, 0)</f>
        <v>0</v>
      </c>
      <c r="O117" s="278">
        <f>IF('3. Expenditures'!D110="CCAC", '3. Expenditures'!E110, 0)</f>
        <v>0</v>
      </c>
      <c r="P117" s="308">
        <f t="shared" si="12"/>
        <v>0</v>
      </c>
      <c r="Q117" s="316">
        <f>IF('3. Expenditures'!D110="CCAC", '3. Expenditures'!L110, 0)</f>
        <v>0</v>
      </c>
      <c r="R117" s="310">
        <f>IF('3. Expenditures'!D110="CCAC", '3. Expenditures'!N110, 0)</f>
        <v>0</v>
      </c>
      <c r="S117" s="310">
        <f>IF('3. Expenditures'!D110="CCAC", '3. Expenditures'!P110, 0)</f>
        <v>0</v>
      </c>
      <c r="T117" s="310">
        <f>IF('3. Expenditures'!D110="CCAC", '3. Expenditures'!R110, 0)</f>
        <v>0</v>
      </c>
      <c r="U117" s="310">
        <f>IF('3. Expenditures'!D110="CCAC", '3. Expenditures'!T110, 0)</f>
        <v>0</v>
      </c>
      <c r="V117" s="286"/>
      <c r="W117" s="320">
        <f>IF('3. Expenditures'!D110="Co-funding", '3. Expenditures'!L110+'3. Expenditures'!N110+'3. Expenditures'!P110+'3. Expenditures'!R110+'3. Expenditures'!T110, 0)</f>
        <v>0</v>
      </c>
      <c r="X117" s="286"/>
      <c r="Y117" s="286"/>
      <c r="Z117" s="286"/>
      <c r="AA117" s="286"/>
      <c r="AB117" s="286"/>
    </row>
    <row r="118" spans="2:28" s="57" customFormat="1" ht="13.5" x14ac:dyDescent="0.25">
      <c r="B118" s="188" t="str">
        <f>IF('INT-Pivots'!G113="","",'INT-Pivots'!G113)</f>
        <v/>
      </c>
      <c r="C118" s="189" t="str">
        <f>IF('INT-Pivots'!K113="","",IF('INT-Pivots'!K113="(blank)","Project end",VALUE('INT-Pivots'!K113)))</f>
        <v/>
      </c>
      <c r="D118" s="190" t="str">
        <f>IF(ISBLANK('2. Narrative'!R113),"",'2. Narrative'!R113)</f>
        <v/>
      </c>
      <c r="E118" s="190" t="str">
        <f>IF(ISBLANK('2. Narrative'!X113),"",'2. Narrative'!X113)</f>
        <v/>
      </c>
      <c r="F118" s="190" t="str">
        <f>IF(ISBLANK('2. Narrative'!AD113),"",'2. Narrative'!AD113)</f>
        <v/>
      </c>
      <c r="G118" s="190" t="str">
        <f>IF(ISBLANK('2. Narrative'!AJ113),"",'2. Narrative'!AJ113)</f>
        <v/>
      </c>
      <c r="H118" s="190" t="str">
        <f>IF(ISBLANK('2. Narrative'!AP113),"",'2. Narrative'!AP113)</f>
        <v/>
      </c>
      <c r="I118" s="191" t="str">
        <f t="shared" si="9"/>
        <v>no</v>
      </c>
      <c r="J118" s="191" t="str">
        <f t="shared" si="11"/>
        <v>no</v>
      </c>
      <c r="K118" s="191" t="str">
        <f t="shared" si="10"/>
        <v>no</v>
      </c>
      <c r="M118" s="158">
        <f>IF('3. Expenditures'!D111="CCAC", '3. Expenditures'!B111, 0)</f>
        <v>0</v>
      </c>
      <c r="N118" s="158">
        <f>IF('3. Expenditures'!D111="CCAC", '3. Expenditures'!C111, 0)</f>
        <v>0</v>
      </c>
      <c r="O118" s="278">
        <f>IF('3. Expenditures'!D111="CCAC", '3. Expenditures'!E111, 0)</f>
        <v>0</v>
      </c>
      <c r="P118" s="308">
        <f t="shared" si="12"/>
        <v>0</v>
      </c>
      <c r="Q118" s="317">
        <f>IF('3. Expenditures'!D111="CCAC", '3. Expenditures'!L111, 0)</f>
        <v>0</v>
      </c>
      <c r="R118" s="310">
        <f>IF('3. Expenditures'!D111="CCAC", '3. Expenditures'!N111, 0)</f>
        <v>0</v>
      </c>
      <c r="S118" s="310">
        <f>IF('3. Expenditures'!D111="CCAC", '3. Expenditures'!P111, 0)</f>
        <v>0</v>
      </c>
      <c r="T118" s="310">
        <f>IF('3. Expenditures'!D111="CCAC", '3. Expenditures'!R111, 0)</f>
        <v>0</v>
      </c>
      <c r="U118" s="310">
        <f>IF('3. Expenditures'!D111="CCAC", '3. Expenditures'!T111, 0)</f>
        <v>0</v>
      </c>
      <c r="V118" s="286"/>
      <c r="W118" s="319">
        <f>IF('3. Expenditures'!D111="Co-funding", '3. Expenditures'!L111+'3. Expenditures'!N111+'3. Expenditures'!P111+'3. Expenditures'!R111+'3. Expenditures'!T111, 0)</f>
        <v>0</v>
      </c>
      <c r="X118" s="286"/>
      <c r="Y118" s="286"/>
      <c r="Z118" s="286"/>
      <c r="AA118" s="286"/>
      <c r="AB118" s="286"/>
    </row>
    <row r="119" spans="2:28" s="57" customFormat="1" ht="13.5" x14ac:dyDescent="0.25">
      <c r="B119" s="188" t="str">
        <f>IF('INT-Pivots'!G114="","",'INT-Pivots'!G114)</f>
        <v/>
      </c>
      <c r="C119" s="189" t="str">
        <f>IF('INT-Pivots'!K114="","",IF('INT-Pivots'!K114="(blank)","Project end",VALUE('INT-Pivots'!K114)))</f>
        <v/>
      </c>
      <c r="D119" s="190" t="str">
        <f>IF(ISBLANK('2. Narrative'!R114),"",'2. Narrative'!R114)</f>
        <v/>
      </c>
      <c r="E119" s="190" t="str">
        <f>IF(ISBLANK('2. Narrative'!X114),"",'2. Narrative'!X114)</f>
        <v/>
      </c>
      <c r="F119" s="190" t="str">
        <f>IF(ISBLANK('2. Narrative'!AD114),"",'2. Narrative'!AD114)</f>
        <v/>
      </c>
      <c r="G119" s="190" t="str">
        <f>IF(ISBLANK('2. Narrative'!AJ114),"",'2. Narrative'!AJ114)</f>
        <v/>
      </c>
      <c r="H119" s="190" t="str">
        <f>IF(ISBLANK('2. Narrative'!AP114),"",'2. Narrative'!AP114)</f>
        <v/>
      </c>
      <c r="I119" s="191" t="str">
        <f t="shared" si="9"/>
        <v>no</v>
      </c>
      <c r="J119" s="191" t="str">
        <f t="shared" si="11"/>
        <v>no</v>
      </c>
      <c r="K119" s="191" t="str">
        <f t="shared" si="10"/>
        <v>no</v>
      </c>
      <c r="M119" s="158">
        <f>IF('3. Expenditures'!D112="CCAC", '3. Expenditures'!B112, 0)</f>
        <v>0</v>
      </c>
      <c r="N119" s="158">
        <f>IF('3. Expenditures'!D112="CCAC", '3. Expenditures'!C112, 0)</f>
        <v>0</v>
      </c>
      <c r="O119" s="278">
        <f>IF('3. Expenditures'!D112="CCAC", '3. Expenditures'!E112, 0)</f>
        <v>0</v>
      </c>
      <c r="P119" s="308">
        <f t="shared" si="12"/>
        <v>0</v>
      </c>
      <c r="Q119" s="316">
        <f>IF('3. Expenditures'!D112="CCAC", '3. Expenditures'!L112, 0)</f>
        <v>0</v>
      </c>
      <c r="R119" s="310">
        <f>IF('3. Expenditures'!D112="CCAC", '3. Expenditures'!N112, 0)</f>
        <v>0</v>
      </c>
      <c r="S119" s="310">
        <f>IF('3. Expenditures'!D112="CCAC", '3. Expenditures'!P112, 0)</f>
        <v>0</v>
      </c>
      <c r="T119" s="310">
        <f>IF('3. Expenditures'!D112="CCAC", '3. Expenditures'!R112, 0)</f>
        <v>0</v>
      </c>
      <c r="U119" s="310">
        <f>IF('3. Expenditures'!D112="CCAC", '3. Expenditures'!T112, 0)</f>
        <v>0</v>
      </c>
      <c r="V119" s="286"/>
      <c r="W119" s="320">
        <f>IF('3. Expenditures'!D112="Co-funding", '3. Expenditures'!L112+'3. Expenditures'!N112+'3. Expenditures'!P112+'3. Expenditures'!R112+'3. Expenditures'!T112, 0)</f>
        <v>0</v>
      </c>
      <c r="X119" s="286"/>
      <c r="Y119" s="286"/>
      <c r="Z119" s="286"/>
      <c r="AA119" s="286"/>
      <c r="AB119" s="286"/>
    </row>
    <row r="120" spans="2:28" s="57" customFormat="1" ht="13.5" x14ac:dyDescent="0.25">
      <c r="B120" s="188" t="str">
        <f>IF('INT-Pivots'!G115="","",'INT-Pivots'!G115)</f>
        <v/>
      </c>
      <c r="C120" s="189" t="str">
        <f>IF('INT-Pivots'!K115="","",IF('INT-Pivots'!K115="(blank)","Project end",VALUE('INT-Pivots'!K115)))</f>
        <v/>
      </c>
      <c r="D120" s="190" t="str">
        <f>IF(ISBLANK('2. Narrative'!R115),"",'2. Narrative'!R115)</f>
        <v/>
      </c>
      <c r="E120" s="190" t="str">
        <f>IF(ISBLANK('2. Narrative'!X115),"",'2. Narrative'!X115)</f>
        <v/>
      </c>
      <c r="F120" s="190" t="str">
        <f>IF(ISBLANK('2. Narrative'!AD115),"",'2. Narrative'!AD115)</f>
        <v/>
      </c>
      <c r="G120" s="190" t="str">
        <f>IF(ISBLANK('2. Narrative'!AJ115),"",'2. Narrative'!AJ115)</f>
        <v/>
      </c>
      <c r="H120" s="190" t="str">
        <f>IF(ISBLANK('2. Narrative'!AP115),"",'2. Narrative'!AP115)</f>
        <v/>
      </c>
      <c r="I120" s="191" t="str">
        <f t="shared" si="9"/>
        <v>no</v>
      </c>
      <c r="J120" s="191" t="str">
        <f t="shared" si="11"/>
        <v>no</v>
      </c>
      <c r="K120" s="191" t="str">
        <f t="shared" si="10"/>
        <v>no</v>
      </c>
      <c r="M120" s="158">
        <f>IF('3. Expenditures'!D113="CCAC", '3. Expenditures'!B113, 0)</f>
        <v>0</v>
      </c>
      <c r="N120" s="158">
        <f>IF('3. Expenditures'!D113="CCAC", '3. Expenditures'!C113, 0)</f>
        <v>0</v>
      </c>
      <c r="O120" s="278">
        <f>IF('3. Expenditures'!D113="CCAC", '3. Expenditures'!E113, 0)</f>
        <v>0</v>
      </c>
      <c r="P120" s="308">
        <f t="shared" si="12"/>
        <v>0</v>
      </c>
      <c r="Q120" s="316">
        <f>IF('3. Expenditures'!D113="CCAC", '3. Expenditures'!L113, 0)</f>
        <v>0</v>
      </c>
      <c r="R120" s="310">
        <f>IF('3. Expenditures'!D113="CCAC", '3. Expenditures'!N113, 0)</f>
        <v>0</v>
      </c>
      <c r="S120" s="310">
        <f>IF('3. Expenditures'!D113="CCAC", '3. Expenditures'!P113, 0)</f>
        <v>0</v>
      </c>
      <c r="T120" s="310">
        <f>IF('3. Expenditures'!D113="CCAC", '3. Expenditures'!R113, 0)</f>
        <v>0</v>
      </c>
      <c r="U120" s="310">
        <f>IF('3. Expenditures'!D113="CCAC", '3. Expenditures'!T113, 0)</f>
        <v>0</v>
      </c>
      <c r="V120" s="286"/>
      <c r="W120" s="319">
        <f>IF('3. Expenditures'!D113="Co-funding", '3. Expenditures'!L113+'3. Expenditures'!N113+'3. Expenditures'!P113+'3. Expenditures'!R113+'3. Expenditures'!T113, 0)</f>
        <v>0</v>
      </c>
      <c r="X120" s="286"/>
      <c r="Y120" s="286"/>
      <c r="Z120" s="286"/>
      <c r="AA120" s="286"/>
      <c r="AB120" s="286"/>
    </row>
    <row r="121" spans="2:28" s="57" customFormat="1" ht="13.5" x14ac:dyDescent="0.25">
      <c r="B121" s="188" t="str">
        <f>IF('INT-Pivots'!G116="","",'INT-Pivots'!G116)</f>
        <v/>
      </c>
      <c r="C121" s="189" t="str">
        <f>IF('INT-Pivots'!K116="","",IF('INT-Pivots'!K116="(blank)","Project end",VALUE('INT-Pivots'!K116)))</f>
        <v/>
      </c>
      <c r="D121" s="190" t="str">
        <f>IF(ISBLANK('2. Narrative'!R116),"",'2. Narrative'!R116)</f>
        <v/>
      </c>
      <c r="E121" s="190" t="str">
        <f>IF(ISBLANK('2. Narrative'!X116),"",'2. Narrative'!X116)</f>
        <v/>
      </c>
      <c r="F121" s="190" t="str">
        <f>IF(ISBLANK('2. Narrative'!AD116),"",'2. Narrative'!AD116)</f>
        <v/>
      </c>
      <c r="G121" s="190" t="str">
        <f>IF(ISBLANK('2. Narrative'!AJ116),"",'2. Narrative'!AJ116)</f>
        <v/>
      </c>
      <c r="H121" s="190" t="str">
        <f>IF(ISBLANK('2. Narrative'!AP116),"",'2. Narrative'!AP116)</f>
        <v/>
      </c>
      <c r="I121" s="191" t="str">
        <f t="shared" si="9"/>
        <v>no</v>
      </c>
      <c r="J121" s="191" t="str">
        <f t="shared" si="11"/>
        <v>no</v>
      </c>
      <c r="K121" s="191" t="str">
        <f t="shared" si="10"/>
        <v>no</v>
      </c>
      <c r="M121" s="158">
        <f>IF('3. Expenditures'!D114="CCAC", '3. Expenditures'!B114, 0)</f>
        <v>0</v>
      </c>
      <c r="N121" s="158">
        <f>IF('3. Expenditures'!D114="CCAC", '3. Expenditures'!C114, 0)</f>
        <v>0</v>
      </c>
      <c r="O121" s="278">
        <f>IF('3. Expenditures'!D114="CCAC", '3. Expenditures'!E114, 0)</f>
        <v>0</v>
      </c>
      <c r="P121" s="308">
        <f t="shared" si="12"/>
        <v>0</v>
      </c>
      <c r="Q121" s="317">
        <f>IF('3. Expenditures'!D114="CCAC", '3. Expenditures'!L114, 0)</f>
        <v>0</v>
      </c>
      <c r="R121" s="310">
        <f>IF('3. Expenditures'!D114="CCAC", '3. Expenditures'!N114, 0)</f>
        <v>0</v>
      </c>
      <c r="S121" s="310">
        <f>IF('3. Expenditures'!D114="CCAC", '3. Expenditures'!P114, 0)</f>
        <v>0</v>
      </c>
      <c r="T121" s="310">
        <f>IF('3. Expenditures'!D114="CCAC", '3. Expenditures'!R114, 0)</f>
        <v>0</v>
      </c>
      <c r="U121" s="310">
        <f>IF('3. Expenditures'!D114="CCAC", '3. Expenditures'!T114, 0)</f>
        <v>0</v>
      </c>
      <c r="V121" s="286"/>
      <c r="W121" s="320">
        <f>IF('3. Expenditures'!D114="Co-funding", '3. Expenditures'!L114+'3. Expenditures'!N114+'3. Expenditures'!P114+'3. Expenditures'!R114+'3. Expenditures'!T114, 0)</f>
        <v>0</v>
      </c>
      <c r="X121" s="286"/>
      <c r="Y121" s="286"/>
      <c r="Z121" s="286"/>
      <c r="AA121" s="286"/>
      <c r="AB121" s="286"/>
    </row>
    <row r="122" spans="2:28" s="57" customFormat="1" ht="13.5" x14ac:dyDescent="0.25">
      <c r="B122" s="188" t="str">
        <f>IF('INT-Pivots'!G117="","",'INT-Pivots'!G117)</f>
        <v/>
      </c>
      <c r="C122" s="189" t="str">
        <f>IF('INT-Pivots'!K117="","",IF('INT-Pivots'!K117="(blank)","Project end",VALUE('INT-Pivots'!K117)))</f>
        <v/>
      </c>
      <c r="D122" s="190" t="str">
        <f>IF(ISBLANK('2. Narrative'!R117),"",'2. Narrative'!R117)</f>
        <v/>
      </c>
      <c r="E122" s="190" t="str">
        <f>IF(ISBLANK('2. Narrative'!X117),"",'2. Narrative'!X117)</f>
        <v/>
      </c>
      <c r="F122" s="190" t="str">
        <f>IF(ISBLANK('2. Narrative'!AD117),"",'2. Narrative'!AD117)</f>
        <v/>
      </c>
      <c r="G122" s="190" t="str">
        <f>IF(ISBLANK('2. Narrative'!AJ117),"",'2. Narrative'!AJ117)</f>
        <v/>
      </c>
      <c r="H122" s="190" t="str">
        <f>IF(ISBLANK('2. Narrative'!AP117),"",'2. Narrative'!AP117)</f>
        <v/>
      </c>
      <c r="I122" s="191" t="str">
        <f t="shared" si="9"/>
        <v>no</v>
      </c>
      <c r="J122" s="191" t="str">
        <f t="shared" si="11"/>
        <v>no</v>
      </c>
      <c r="K122" s="191" t="str">
        <f t="shared" si="10"/>
        <v>no</v>
      </c>
      <c r="M122" s="158">
        <f>IF('3. Expenditures'!D115="CCAC", '3. Expenditures'!B115, 0)</f>
        <v>0</v>
      </c>
      <c r="N122" s="158">
        <f>IF('3. Expenditures'!D115="CCAC", '3. Expenditures'!C115, 0)</f>
        <v>0</v>
      </c>
      <c r="O122" s="278">
        <f>IF('3. Expenditures'!D115="CCAC", '3. Expenditures'!E115, 0)</f>
        <v>0</v>
      </c>
      <c r="P122" s="308">
        <f t="shared" si="12"/>
        <v>0</v>
      </c>
      <c r="Q122" s="316">
        <f>IF('3. Expenditures'!D115="CCAC", '3. Expenditures'!L115, 0)</f>
        <v>0</v>
      </c>
      <c r="R122" s="310">
        <f>IF('3. Expenditures'!D115="CCAC", '3. Expenditures'!N115, 0)</f>
        <v>0</v>
      </c>
      <c r="S122" s="310">
        <f>IF('3. Expenditures'!D115="CCAC", '3. Expenditures'!P115, 0)</f>
        <v>0</v>
      </c>
      <c r="T122" s="310">
        <f>IF('3. Expenditures'!D115="CCAC", '3. Expenditures'!R115, 0)</f>
        <v>0</v>
      </c>
      <c r="U122" s="310">
        <f>IF('3. Expenditures'!D115="CCAC", '3. Expenditures'!T115, 0)</f>
        <v>0</v>
      </c>
      <c r="V122" s="286"/>
      <c r="W122" s="319">
        <f>IF('3. Expenditures'!D115="Co-funding", '3. Expenditures'!L115+'3. Expenditures'!N115+'3. Expenditures'!P115+'3. Expenditures'!R115+'3. Expenditures'!T115, 0)</f>
        <v>0</v>
      </c>
      <c r="X122" s="286"/>
      <c r="Y122" s="286"/>
      <c r="Z122" s="286"/>
      <c r="AA122" s="286"/>
      <c r="AB122" s="286"/>
    </row>
    <row r="123" spans="2:28" s="57" customFormat="1" ht="13.5" x14ac:dyDescent="0.25">
      <c r="B123" s="188" t="str">
        <f>IF('INT-Pivots'!G118="","",'INT-Pivots'!G118)</f>
        <v/>
      </c>
      <c r="C123" s="189" t="str">
        <f>IF('INT-Pivots'!K118="","",IF('INT-Pivots'!K118="(blank)","Project end",VALUE('INT-Pivots'!K118)))</f>
        <v/>
      </c>
      <c r="D123" s="190" t="str">
        <f>IF(ISBLANK('2. Narrative'!R118),"",'2. Narrative'!R118)</f>
        <v/>
      </c>
      <c r="E123" s="190" t="str">
        <f>IF(ISBLANK('2. Narrative'!X118),"",'2. Narrative'!X118)</f>
        <v/>
      </c>
      <c r="F123" s="190" t="str">
        <f>IF(ISBLANK('2. Narrative'!AD118),"",'2. Narrative'!AD118)</f>
        <v/>
      </c>
      <c r="G123" s="190" t="str">
        <f>IF(ISBLANK('2. Narrative'!AJ118),"",'2. Narrative'!AJ118)</f>
        <v/>
      </c>
      <c r="H123" s="190" t="str">
        <f>IF(ISBLANK('2. Narrative'!AP118),"",'2. Narrative'!AP118)</f>
        <v/>
      </c>
      <c r="I123" s="191" t="str">
        <f t="shared" si="9"/>
        <v>no</v>
      </c>
      <c r="J123" s="191" t="str">
        <f t="shared" si="11"/>
        <v>no</v>
      </c>
      <c r="K123" s="191" t="str">
        <f t="shared" si="10"/>
        <v>no</v>
      </c>
      <c r="M123" s="158">
        <f>IF('3. Expenditures'!D116="CCAC", '3. Expenditures'!B116, 0)</f>
        <v>0</v>
      </c>
      <c r="N123" s="158">
        <f>IF('3. Expenditures'!D116="CCAC", '3. Expenditures'!C116, 0)</f>
        <v>0</v>
      </c>
      <c r="O123" s="278">
        <f>IF('3. Expenditures'!D116="CCAC", '3. Expenditures'!E116, 0)</f>
        <v>0</v>
      </c>
      <c r="P123" s="308">
        <f t="shared" si="12"/>
        <v>0</v>
      </c>
      <c r="Q123" s="316">
        <f>IF('3. Expenditures'!D116="CCAC", '3. Expenditures'!L116, 0)</f>
        <v>0</v>
      </c>
      <c r="R123" s="310">
        <f>IF('3. Expenditures'!D116="CCAC", '3. Expenditures'!N116, 0)</f>
        <v>0</v>
      </c>
      <c r="S123" s="310">
        <f>IF('3. Expenditures'!D116="CCAC", '3. Expenditures'!P116, 0)</f>
        <v>0</v>
      </c>
      <c r="T123" s="310">
        <f>IF('3. Expenditures'!D116="CCAC", '3. Expenditures'!R116, 0)</f>
        <v>0</v>
      </c>
      <c r="U123" s="310">
        <f>IF('3. Expenditures'!D116="CCAC", '3. Expenditures'!T116, 0)</f>
        <v>0</v>
      </c>
      <c r="V123" s="286"/>
      <c r="W123" s="320">
        <f>IF('3. Expenditures'!D116="Co-funding", '3. Expenditures'!L116+'3. Expenditures'!N116+'3. Expenditures'!P116+'3. Expenditures'!R116+'3. Expenditures'!T116, 0)</f>
        <v>0</v>
      </c>
      <c r="X123" s="286"/>
      <c r="Y123" s="286"/>
      <c r="Z123" s="286"/>
      <c r="AA123" s="286"/>
      <c r="AB123" s="286"/>
    </row>
    <row r="124" spans="2:28" s="57" customFormat="1" ht="13.5" x14ac:dyDescent="0.25">
      <c r="B124" s="188" t="str">
        <f>IF('INT-Pivots'!G119="","",'INT-Pivots'!G119)</f>
        <v/>
      </c>
      <c r="C124" s="189" t="str">
        <f>IF('INT-Pivots'!K119="","",IF('INT-Pivots'!K119="(blank)","Project end",VALUE('INT-Pivots'!K119)))</f>
        <v/>
      </c>
      <c r="D124" s="190" t="str">
        <f>IF(ISBLANK('2. Narrative'!R119),"",'2. Narrative'!R119)</f>
        <v/>
      </c>
      <c r="E124" s="190" t="str">
        <f>IF(ISBLANK('2. Narrative'!X119),"",'2. Narrative'!X119)</f>
        <v/>
      </c>
      <c r="F124" s="190" t="str">
        <f>IF(ISBLANK('2. Narrative'!AD119),"",'2. Narrative'!AD119)</f>
        <v/>
      </c>
      <c r="G124" s="190" t="str">
        <f>IF(ISBLANK('2. Narrative'!AJ119),"",'2. Narrative'!AJ119)</f>
        <v/>
      </c>
      <c r="H124" s="190" t="str">
        <f>IF(ISBLANK('2. Narrative'!AP119),"",'2. Narrative'!AP119)</f>
        <v/>
      </c>
      <c r="I124" s="191" t="str">
        <f t="shared" si="9"/>
        <v>no</v>
      </c>
      <c r="J124" s="191" t="str">
        <f t="shared" si="11"/>
        <v>no</v>
      </c>
      <c r="K124" s="191" t="str">
        <f t="shared" si="10"/>
        <v>no</v>
      </c>
      <c r="M124" s="158">
        <f>IF('3. Expenditures'!D117="CCAC", '3. Expenditures'!B117, 0)</f>
        <v>0</v>
      </c>
      <c r="N124" s="158">
        <f>IF('3. Expenditures'!D117="CCAC", '3. Expenditures'!C117, 0)</f>
        <v>0</v>
      </c>
      <c r="O124" s="278">
        <f>IF('3. Expenditures'!D117="CCAC", '3. Expenditures'!E117, 0)</f>
        <v>0</v>
      </c>
      <c r="P124" s="308">
        <f t="shared" si="12"/>
        <v>0</v>
      </c>
      <c r="Q124" s="317">
        <f>IF('3. Expenditures'!D117="CCAC", '3. Expenditures'!L117, 0)</f>
        <v>0</v>
      </c>
      <c r="R124" s="310">
        <f>IF('3. Expenditures'!D117="CCAC", '3. Expenditures'!N117, 0)</f>
        <v>0</v>
      </c>
      <c r="S124" s="310">
        <f>IF('3. Expenditures'!D117="CCAC", '3. Expenditures'!P117, 0)</f>
        <v>0</v>
      </c>
      <c r="T124" s="310">
        <f>IF('3. Expenditures'!D117="CCAC", '3. Expenditures'!R117, 0)</f>
        <v>0</v>
      </c>
      <c r="U124" s="310">
        <f>IF('3. Expenditures'!D117="CCAC", '3. Expenditures'!T117, 0)</f>
        <v>0</v>
      </c>
      <c r="V124" s="286"/>
      <c r="W124" s="319">
        <f>IF('3. Expenditures'!D117="Co-funding", '3. Expenditures'!L117+'3. Expenditures'!N117+'3. Expenditures'!P117+'3. Expenditures'!R117+'3. Expenditures'!T117, 0)</f>
        <v>0</v>
      </c>
      <c r="X124" s="286"/>
      <c r="Y124" s="286"/>
      <c r="Z124" s="286"/>
      <c r="AA124" s="286"/>
      <c r="AB124" s="286"/>
    </row>
    <row r="125" spans="2:28" s="57" customFormat="1" ht="13.5" x14ac:dyDescent="0.25">
      <c r="B125" s="188" t="str">
        <f>IF('INT-Pivots'!G120="","",'INT-Pivots'!G120)</f>
        <v/>
      </c>
      <c r="C125" s="189" t="str">
        <f>IF('INT-Pivots'!K120="","",IF('INT-Pivots'!K120="(blank)","Project end",VALUE('INT-Pivots'!K120)))</f>
        <v/>
      </c>
      <c r="D125" s="190" t="str">
        <f>IF(ISBLANK('2. Narrative'!R120),"",'2. Narrative'!R120)</f>
        <v/>
      </c>
      <c r="E125" s="190" t="str">
        <f>IF(ISBLANK('2. Narrative'!X120),"",'2. Narrative'!X120)</f>
        <v/>
      </c>
      <c r="F125" s="190" t="str">
        <f>IF(ISBLANK('2. Narrative'!AD120),"",'2. Narrative'!AD120)</f>
        <v/>
      </c>
      <c r="G125" s="190" t="str">
        <f>IF(ISBLANK('2. Narrative'!AJ120),"",'2. Narrative'!AJ120)</f>
        <v/>
      </c>
      <c r="H125" s="190" t="str">
        <f>IF(ISBLANK('2. Narrative'!AP120),"",'2. Narrative'!AP120)</f>
        <v/>
      </c>
      <c r="I125" s="191" t="str">
        <f t="shared" si="9"/>
        <v>no</v>
      </c>
      <c r="J125" s="191" t="str">
        <f t="shared" si="11"/>
        <v>no</v>
      </c>
      <c r="K125" s="191" t="str">
        <f t="shared" si="10"/>
        <v>no</v>
      </c>
      <c r="M125" s="158">
        <f>IF('3. Expenditures'!D118="CCAC", '3. Expenditures'!B118, 0)</f>
        <v>0</v>
      </c>
      <c r="N125" s="158">
        <f>IF('3. Expenditures'!D118="CCAC", '3. Expenditures'!C118, 0)</f>
        <v>0</v>
      </c>
      <c r="O125" s="278">
        <f>IF('3. Expenditures'!D118="CCAC", '3. Expenditures'!E118, 0)</f>
        <v>0</v>
      </c>
      <c r="P125" s="308">
        <f t="shared" si="12"/>
        <v>0</v>
      </c>
      <c r="Q125" s="316">
        <f>IF('3. Expenditures'!D118="CCAC", '3. Expenditures'!L118, 0)</f>
        <v>0</v>
      </c>
      <c r="R125" s="310">
        <f>IF('3. Expenditures'!D118="CCAC", '3. Expenditures'!N118, 0)</f>
        <v>0</v>
      </c>
      <c r="S125" s="310">
        <f>IF('3. Expenditures'!D118="CCAC", '3. Expenditures'!P118, 0)</f>
        <v>0</v>
      </c>
      <c r="T125" s="310">
        <f>IF('3. Expenditures'!D118="CCAC", '3. Expenditures'!R118, 0)</f>
        <v>0</v>
      </c>
      <c r="U125" s="310">
        <f>IF('3. Expenditures'!D118="CCAC", '3. Expenditures'!T118, 0)</f>
        <v>0</v>
      </c>
      <c r="V125" s="286"/>
      <c r="W125" s="320">
        <f>IF('3. Expenditures'!D118="Co-funding", '3. Expenditures'!L118+'3. Expenditures'!N118+'3. Expenditures'!P118+'3. Expenditures'!R118+'3. Expenditures'!T118, 0)</f>
        <v>0</v>
      </c>
      <c r="X125" s="286"/>
      <c r="Y125" s="286"/>
      <c r="Z125" s="286"/>
      <c r="AA125" s="286"/>
      <c r="AB125" s="286"/>
    </row>
    <row r="126" spans="2:28" s="57" customFormat="1" ht="13.5" x14ac:dyDescent="0.25">
      <c r="B126" s="188" t="str">
        <f>IF('INT-Pivots'!G121="","",'INT-Pivots'!G121)</f>
        <v/>
      </c>
      <c r="C126" s="189" t="str">
        <f>IF('INT-Pivots'!K121="","",IF('INT-Pivots'!K121="(blank)","Project end",VALUE('INT-Pivots'!K121)))</f>
        <v/>
      </c>
      <c r="D126" s="190" t="str">
        <f>IF(ISBLANK('2. Narrative'!R121),"",'2. Narrative'!R121)</f>
        <v/>
      </c>
      <c r="E126" s="190" t="str">
        <f>IF(ISBLANK('2. Narrative'!X121),"",'2. Narrative'!X121)</f>
        <v/>
      </c>
      <c r="F126" s="190" t="str">
        <f>IF(ISBLANK('2. Narrative'!AD121),"",'2. Narrative'!AD121)</f>
        <v/>
      </c>
      <c r="G126" s="190" t="str">
        <f>IF(ISBLANK('2. Narrative'!AJ121),"",'2. Narrative'!AJ121)</f>
        <v/>
      </c>
      <c r="H126" s="190" t="str">
        <f>IF(ISBLANK('2. Narrative'!AP121),"",'2. Narrative'!AP121)</f>
        <v/>
      </c>
      <c r="I126" s="191" t="str">
        <f t="shared" si="9"/>
        <v>no</v>
      </c>
      <c r="J126" s="191" t="str">
        <f t="shared" si="11"/>
        <v>no</v>
      </c>
      <c r="K126" s="191" t="str">
        <f t="shared" si="10"/>
        <v>no</v>
      </c>
      <c r="M126" s="158">
        <f>IF('3. Expenditures'!D119="CCAC", '3. Expenditures'!B119, 0)</f>
        <v>0</v>
      </c>
      <c r="N126" s="158">
        <f>IF('3. Expenditures'!D119="CCAC", '3. Expenditures'!C119, 0)</f>
        <v>0</v>
      </c>
      <c r="O126" s="278">
        <f>IF('3. Expenditures'!D119="CCAC", '3. Expenditures'!E119, 0)</f>
        <v>0</v>
      </c>
      <c r="P126" s="308">
        <f t="shared" si="12"/>
        <v>0</v>
      </c>
      <c r="Q126" s="316">
        <f>IF('3. Expenditures'!D119="CCAC", '3. Expenditures'!L119, 0)</f>
        <v>0</v>
      </c>
      <c r="R126" s="310">
        <f>IF('3. Expenditures'!D119="CCAC", '3. Expenditures'!N119, 0)</f>
        <v>0</v>
      </c>
      <c r="S126" s="310">
        <f>IF('3. Expenditures'!D119="CCAC", '3. Expenditures'!P119, 0)</f>
        <v>0</v>
      </c>
      <c r="T126" s="310">
        <f>IF('3. Expenditures'!D119="CCAC", '3. Expenditures'!R119, 0)</f>
        <v>0</v>
      </c>
      <c r="U126" s="310">
        <f>IF('3. Expenditures'!D119="CCAC", '3. Expenditures'!T119, 0)</f>
        <v>0</v>
      </c>
      <c r="V126" s="286"/>
      <c r="W126" s="319">
        <f>IF('3. Expenditures'!D119="Co-funding", '3. Expenditures'!L119+'3. Expenditures'!N119+'3. Expenditures'!P119+'3. Expenditures'!R119+'3. Expenditures'!T119, 0)</f>
        <v>0</v>
      </c>
      <c r="X126" s="286"/>
      <c r="Y126" s="286"/>
      <c r="Z126" s="286"/>
      <c r="AA126" s="286"/>
      <c r="AB126" s="286"/>
    </row>
    <row r="127" spans="2:28" s="57" customFormat="1" ht="13.5" x14ac:dyDescent="0.25">
      <c r="B127" s="188" t="str">
        <f>IF('INT-Pivots'!G122="","",'INT-Pivots'!G122)</f>
        <v/>
      </c>
      <c r="C127" s="189" t="str">
        <f>IF('INT-Pivots'!K122="","",IF('INT-Pivots'!K122="(blank)","Project end",VALUE('INT-Pivots'!K122)))</f>
        <v/>
      </c>
      <c r="D127" s="190" t="str">
        <f>IF(ISBLANK('2. Narrative'!R122),"",'2. Narrative'!R122)</f>
        <v/>
      </c>
      <c r="E127" s="190" t="str">
        <f>IF(ISBLANK('2. Narrative'!X122),"",'2. Narrative'!X122)</f>
        <v/>
      </c>
      <c r="F127" s="190" t="str">
        <f>IF(ISBLANK('2. Narrative'!AD122),"",'2. Narrative'!AD122)</f>
        <v/>
      </c>
      <c r="G127" s="190" t="str">
        <f>IF(ISBLANK('2. Narrative'!AJ122),"",'2. Narrative'!AJ122)</f>
        <v/>
      </c>
      <c r="H127" s="190" t="str">
        <f>IF(ISBLANK('2. Narrative'!AP122),"",'2. Narrative'!AP122)</f>
        <v/>
      </c>
      <c r="I127" s="191" t="str">
        <f t="shared" si="9"/>
        <v>no</v>
      </c>
      <c r="J127" s="191" t="str">
        <f t="shared" si="11"/>
        <v>no</v>
      </c>
      <c r="K127" s="191" t="str">
        <f t="shared" si="10"/>
        <v>no</v>
      </c>
      <c r="M127" s="158">
        <f>IF('3. Expenditures'!D120="CCAC", '3. Expenditures'!B120, 0)</f>
        <v>0</v>
      </c>
      <c r="N127" s="158">
        <f>IF('3. Expenditures'!D120="CCAC", '3. Expenditures'!C120, 0)</f>
        <v>0</v>
      </c>
      <c r="O127" s="278">
        <f>IF('3. Expenditures'!D120="CCAC", '3. Expenditures'!E120, 0)</f>
        <v>0</v>
      </c>
      <c r="P127" s="308">
        <f t="shared" si="12"/>
        <v>0</v>
      </c>
      <c r="Q127" s="317">
        <f>IF('3. Expenditures'!D120="CCAC", '3. Expenditures'!L120, 0)</f>
        <v>0</v>
      </c>
      <c r="R127" s="310">
        <f>IF('3. Expenditures'!D120="CCAC", '3. Expenditures'!N120, 0)</f>
        <v>0</v>
      </c>
      <c r="S127" s="310">
        <f>IF('3. Expenditures'!D120="CCAC", '3. Expenditures'!P120, 0)</f>
        <v>0</v>
      </c>
      <c r="T127" s="310">
        <f>IF('3. Expenditures'!D120="CCAC", '3. Expenditures'!R120, 0)</f>
        <v>0</v>
      </c>
      <c r="U127" s="310">
        <f>IF('3. Expenditures'!D120="CCAC", '3. Expenditures'!T120, 0)</f>
        <v>0</v>
      </c>
      <c r="V127" s="286"/>
      <c r="W127" s="320">
        <f>IF('3. Expenditures'!D120="Co-funding", '3. Expenditures'!L120+'3. Expenditures'!N120+'3. Expenditures'!P120+'3. Expenditures'!R120+'3. Expenditures'!T120, 0)</f>
        <v>0</v>
      </c>
      <c r="X127" s="286"/>
      <c r="Y127" s="286"/>
      <c r="Z127" s="286"/>
      <c r="AA127" s="286"/>
      <c r="AB127" s="286"/>
    </row>
    <row r="128" spans="2:28" s="57" customFormat="1" ht="13.5" x14ac:dyDescent="0.25">
      <c r="B128" s="188" t="str">
        <f>IF('INT-Pivots'!G123="","",'INT-Pivots'!G123)</f>
        <v/>
      </c>
      <c r="C128" s="189" t="str">
        <f>IF('INT-Pivots'!K123="","",IF('INT-Pivots'!K123="(blank)","Project end",VALUE('INT-Pivots'!K123)))</f>
        <v/>
      </c>
      <c r="D128" s="190" t="str">
        <f>IF(ISBLANK('2. Narrative'!R123),"",'2. Narrative'!R123)</f>
        <v/>
      </c>
      <c r="E128" s="190" t="str">
        <f>IF(ISBLANK('2. Narrative'!X123),"",'2. Narrative'!X123)</f>
        <v/>
      </c>
      <c r="F128" s="190" t="str">
        <f>IF(ISBLANK('2. Narrative'!AD123),"",'2. Narrative'!AD123)</f>
        <v/>
      </c>
      <c r="G128" s="190" t="str">
        <f>IF(ISBLANK('2. Narrative'!AJ123),"",'2. Narrative'!AJ123)</f>
        <v/>
      </c>
      <c r="H128" s="190" t="str">
        <f>IF(ISBLANK('2. Narrative'!AP123),"",'2. Narrative'!AP123)</f>
        <v/>
      </c>
      <c r="I128" s="191" t="str">
        <f t="shared" si="9"/>
        <v>no</v>
      </c>
      <c r="J128" s="191" t="str">
        <f t="shared" si="11"/>
        <v>no</v>
      </c>
      <c r="K128" s="191" t="str">
        <f t="shared" si="10"/>
        <v>no</v>
      </c>
      <c r="M128" s="158">
        <f>IF('3. Expenditures'!D121="CCAC", '3. Expenditures'!B121, 0)</f>
        <v>0</v>
      </c>
      <c r="N128" s="158">
        <f>IF('3. Expenditures'!D121="CCAC", '3. Expenditures'!C121, 0)</f>
        <v>0</v>
      </c>
      <c r="O128" s="278">
        <f>IF('3. Expenditures'!D121="CCAC", '3. Expenditures'!E121, 0)</f>
        <v>0</v>
      </c>
      <c r="P128" s="308">
        <f t="shared" si="12"/>
        <v>0</v>
      </c>
      <c r="Q128" s="316">
        <f>IF('3. Expenditures'!D121="CCAC", '3. Expenditures'!L121, 0)</f>
        <v>0</v>
      </c>
      <c r="R128" s="310">
        <f>IF('3. Expenditures'!D121="CCAC", '3. Expenditures'!N121, 0)</f>
        <v>0</v>
      </c>
      <c r="S128" s="310">
        <f>IF('3. Expenditures'!D121="CCAC", '3. Expenditures'!P121, 0)</f>
        <v>0</v>
      </c>
      <c r="T128" s="310">
        <f>IF('3. Expenditures'!D121="CCAC", '3. Expenditures'!R121, 0)</f>
        <v>0</v>
      </c>
      <c r="U128" s="310">
        <f>IF('3. Expenditures'!D121="CCAC", '3. Expenditures'!T121, 0)</f>
        <v>0</v>
      </c>
      <c r="V128" s="286"/>
      <c r="W128" s="319">
        <f>IF('3. Expenditures'!D121="Co-funding", '3. Expenditures'!L121+'3. Expenditures'!N121+'3. Expenditures'!P121+'3. Expenditures'!R121+'3. Expenditures'!T121, 0)</f>
        <v>0</v>
      </c>
      <c r="X128" s="286"/>
      <c r="Y128" s="286"/>
      <c r="Z128" s="286"/>
      <c r="AA128" s="286"/>
      <c r="AB128" s="286"/>
    </row>
    <row r="129" spans="2:28" s="57" customFormat="1" ht="13.5" x14ac:dyDescent="0.25">
      <c r="B129" s="188" t="str">
        <f>IF('INT-Pivots'!G124="","",'INT-Pivots'!G124)</f>
        <v/>
      </c>
      <c r="C129" s="189" t="str">
        <f>IF('INT-Pivots'!K124="","",IF('INT-Pivots'!K124="(blank)","Project end",VALUE('INT-Pivots'!K124)))</f>
        <v/>
      </c>
      <c r="D129" s="190" t="str">
        <f>IF(ISBLANK('2. Narrative'!R124),"",'2. Narrative'!R124)</f>
        <v/>
      </c>
      <c r="E129" s="190" t="str">
        <f>IF(ISBLANK('2. Narrative'!X124),"",'2. Narrative'!X124)</f>
        <v/>
      </c>
      <c r="F129" s="190" t="str">
        <f>IF(ISBLANK('2. Narrative'!AD124),"",'2. Narrative'!AD124)</f>
        <v/>
      </c>
      <c r="G129" s="190" t="str">
        <f>IF(ISBLANK('2. Narrative'!AJ124),"",'2. Narrative'!AJ124)</f>
        <v/>
      </c>
      <c r="H129" s="190" t="str">
        <f>IF(ISBLANK('2. Narrative'!AP124),"",'2. Narrative'!AP124)</f>
        <v/>
      </c>
      <c r="I129" s="191" t="str">
        <f t="shared" si="9"/>
        <v>no</v>
      </c>
      <c r="J129" s="191" t="str">
        <f t="shared" si="11"/>
        <v>no</v>
      </c>
      <c r="K129" s="191" t="str">
        <f t="shared" si="10"/>
        <v>no</v>
      </c>
      <c r="M129" s="158">
        <f>IF('3. Expenditures'!D122="CCAC", '3. Expenditures'!B122, 0)</f>
        <v>0</v>
      </c>
      <c r="N129" s="158">
        <f>IF('3. Expenditures'!D122="CCAC", '3. Expenditures'!C122, 0)</f>
        <v>0</v>
      </c>
      <c r="O129" s="278">
        <f>IF('3. Expenditures'!D122="CCAC", '3. Expenditures'!E122, 0)</f>
        <v>0</v>
      </c>
      <c r="P129" s="308">
        <f t="shared" si="12"/>
        <v>0</v>
      </c>
      <c r="Q129" s="316">
        <f>IF('3. Expenditures'!D122="CCAC", '3. Expenditures'!L122, 0)</f>
        <v>0</v>
      </c>
      <c r="R129" s="310">
        <f>IF('3. Expenditures'!D122="CCAC", '3. Expenditures'!N122, 0)</f>
        <v>0</v>
      </c>
      <c r="S129" s="310">
        <f>IF('3. Expenditures'!D122="CCAC", '3. Expenditures'!P122, 0)</f>
        <v>0</v>
      </c>
      <c r="T129" s="310">
        <f>IF('3. Expenditures'!D122="CCAC", '3. Expenditures'!R122, 0)</f>
        <v>0</v>
      </c>
      <c r="U129" s="310">
        <f>IF('3. Expenditures'!D122="CCAC", '3. Expenditures'!T122, 0)</f>
        <v>0</v>
      </c>
      <c r="V129" s="286"/>
      <c r="W129" s="320">
        <f>IF('3. Expenditures'!D122="Co-funding", '3. Expenditures'!L122+'3. Expenditures'!N122+'3. Expenditures'!P122+'3. Expenditures'!R122+'3. Expenditures'!T122, 0)</f>
        <v>0</v>
      </c>
      <c r="X129" s="286"/>
      <c r="Y129" s="286"/>
      <c r="Z129" s="286"/>
      <c r="AA129" s="286"/>
      <c r="AB129" s="286"/>
    </row>
    <row r="130" spans="2:28" s="57" customFormat="1" ht="13.5" x14ac:dyDescent="0.25">
      <c r="B130" s="188" t="str">
        <f>IF('INT-Pivots'!G125="","",'INT-Pivots'!G125)</f>
        <v/>
      </c>
      <c r="C130" s="189" t="str">
        <f>IF('INT-Pivots'!K125="","",IF('INT-Pivots'!K125="(blank)","Project end",VALUE('INT-Pivots'!K125)))</f>
        <v/>
      </c>
      <c r="D130" s="190" t="str">
        <f>IF(ISBLANK('2. Narrative'!R125),"",'2. Narrative'!R125)</f>
        <v/>
      </c>
      <c r="E130" s="190" t="str">
        <f>IF(ISBLANK('2. Narrative'!X125),"",'2. Narrative'!X125)</f>
        <v/>
      </c>
      <c r="F130" s="190" t="str">
        <f>IF(ISBLANK('2. Narrative'!AD125),"",'2. Narrative'!AD125)</f>
        <v/>
      </c>
      <c r="G130" s="190" t="str">
        <f>IF(ISBLANK('2. Narrative'!AJ125),"",'2. Narrative'!AJ125)</f>
        <v/>
      </c>
      <c r="H130" s="190" t="str">
        <f>IF(ISBLANK('2. Narrative'!AP125),"",'2. Narrative'!AP125)</f>
        <v/>
      </c>
      <c r="I130" s="191" t="str">
        <f t="shared" si="9"/>
        <v>no</v>
      </c>
      <c r="J130" s="191" t="str">
        <f t="shared" si="11"/>
        <v>no</v>
      </c>
      <c r="K130" s="191" t="str">
        <f t="shared" si="10"/>
        <v>no</v>
      </c>
      <c r="M130" s="158">
        <f>IF('3. Expenditures'!D123="CCAC", '3. Expenditures'!B123, 0)</f>
        <v>0</v>
      </c>
      <c r="N130" s="158">
        <f>IF('3. Expenditures'!D123="CCAC", '3. Expenditures'!C123, 0)</f>
        <v>0</v>
      </c>
      <c r="O130" s="278">
        <f>IF('3. Expenditures'!D123="CCAC", '3. Expenditures'!E123, 0)</f>
        <v>0</v>
      </c>
      <c r="P130" s="308">
        <f t="shared" si="12"/>
        <v>0</v>
      </c>
      <c r="Q130" s="317">
        <f>IF('3. Expenditures'!D123="CCAC", '3. Expenditures'!L123, 0)</f>
        <v>0</v>
      </c>
      <c r="R130" s="310">
        <f>IF('3. Expenditures'!D123="CCAC", '3. Expenditures'!N123, 0)</f>
        <v>0</v>
      </c>
      <c r="S130" s="310">
        <f>IF('3. Expenditures'!D123="CCAC", '3. Expenditures'!P123, 0)</f>
        <v>0</v>
      </c>
      <c r="T130" s="310">
        <f>IF('3. Expenditures'!D123="CCAC", '3. Expenditures'!R123, 0)</f>
        <v>0</v>
      </c>
      <c r="U130" s="310">
        <f>IF('3. Expenditures'!D123="CCAC", '3. Expenditures'!T123, 0)</f>
        <v>0</v>
      </c>
      <c r="V130" s="286"/>
      <c r="W130" s="319">
        <f>IF('3. Expenditures'!D123="Co-funding", '3. Expenditures'!L123+'3. Expenditures'!N123+'3. Expenditures'!P123+'3. Expenditures'!R123+'3. Expenditures'!T123, 0)</f>
        <v>0</v>
      </c>
      <c r="X130" s="286"/>
      <c r="Y130" s="286"/>
      <c r="Z130" s="286"/>
      <c r="AA130" s="286"/>
      <c r="AB130" s="286"/>
    </row>
    <row r="131" spans="2:28" s="57" customFormat="1" ht="13.5" x14ac:dyDescent="0.25">
      <c r="B131" s="188" t="str">
        <f>IF('INT-Pivots'!G126="","",'INT-Pivots'!G126)</f>
        <v/>
      </c>
      <c r="C131" s="189" t="str">
        <f>IF('INT-Pivots'!K126="","",IF('INT-Pivots'!K126="(blank)","Project end",VALUE('INT-Pivots'!K126)))</f>
        <v/>
      </c>
      <c r="D131" s="190" t="str">
        <f>IF(ISBLANK('2. Narrative'!R126),"",'2. Narrative'!R126)</f>
        <v/>
      </c>
      <c r="E131" s="190" t="str">
        <f>IF(ISBLANK('2. Narrative'!X126),"",'2. Narrative'!X126)</f>
        <v/>
      </c>
      <c r="F131" s="190" t="str">
        <f>IF(ISBLANK('2. Narrative'!AD126),"",'2. Narrative'!AD126)</f>
        <v/>
      </c>
      <c r="G131" s="190" t="str">
        <f>IF(ISBLANK('2. Narrative'!AJ126),"",'2. Narrative'!AJ126)</f>
        <v/>
      </c>
      <c r="H131" s="190" t="str">
        <f>IF(ISBLANK('2. Narrative'!AP126),"",'2. Narrative'!AP126)</f>
        <v/>
      </c>
      <c r="I131" s="191" t="str">
        <f t="shared" si="9"/>
        <v>no</v>
      </c>
      <c r="J131" s="191" t="str">
        <f t="shared" si="11"/>
        <v>no</v>
      </c>
      <c r="K131" s="191" t="str">
        <f t="shared" si="10"/>
        <v>no</v>
      </c>
      <c r="M131" s="158">
        <f>IF('3. Expenditures'!D124="CCAC", '3. Expenditures'!B124, 0)</f>
        <v>0</v>
      </c>
      <c r="N131" s="158">
        <f>IF('3. Expenditures'!D124="CCAC", '3. Expenditures'!C124, 0)</f>
        <v>0</v>
      </c>
      <c r="O131" s="278">
        <f>IF('3. Expenditures'!D124="CCAC", '3. Expenditures'!E124, 0)</f>
        <v>0</v>
      </c>
      <c r="P131" s="308">
        <f t="shared" si="12"/>
        <v>0</v>
      </c>
      <c r="Q131" s="316">
        <f>IF('3. Expenditures'!D124="CCAC", '3. Expenditures'!L124, 0)</f>
        <v>0</v>
      </c>
      <c r="R131" s="310">
        <f>IF('3. Expenditures'!D124="CCAC", '3. Expenditures'!N124, 0)</f>
        <v>0</v>
      </c>
      <c r="S131" s="310">
        <f>IF('3. Expenditures'!D124="CCAC", '3. Expenditures'!P124, 0)</f>
        <v>0</v>
      </c>
      <c r="T131" s="310">
        <f>IF('3. Expenditures'!D124="CCAC", '3. Expenditures'!R124, 0)</f>
        <v>0</v>
      </c>
      <c r="U131" s="310">
        <f>IF('3. Expenditures'!D124="CCAC", '3. Expenditures'!T124, 0)</f>
        <v>0</v>
      </c>
      <c r="V131" s="286"/>
      <c r="W131" s="320">
        <f>IF('3. Expenditures'!D124="Co-funding", '3. Expenditures'!L124+'3. Expenditures'!N124+'3. Expenditures'!P124+'3. Expenditures'!R124+'3. Expenditures'!T124, 0)</f>
        <v>0</v>
      </c>
      <c r="X131" s="286"/>
      <c r="Y131" s="286"/>
      <c r="Z131" s="286"/>
      <c r="AA131" s="286"/>
      <c r="AB131" s="286"/>
    </row>
    <row r="132" spans="2:28" s="57" customFormat="1" ht="13.5" x14ac:dyDescent="0.25">
      <c r="B132" s="188" t="str">
        <f>IF('INT-Pivots'!G127="","",'INT-Pivots'!G127)</f>
        <v/>
      </c>
      <c r="C132" s="189" t="str">
        <f>IF('INT-Pivots'!K127="","",IF('INT-Pivots'!K127="(blank)","Project end",VALUE('INT-Pivots'!K127)))</f>
        <v/>
      </c>
      <c r="D132" s="190" t="str">
        <f>IF(ISBLANK('2. Narrative'!R127),"",'2. Narrative'!R127)</f>
        <v/>
      </c>
      <c r="E132" s="190" t="str">
        <f>IF(ISBLANK('2. Narrative'!X127),"",'2. Narrative'!X127)</f>
        <v/>
      </c>
      <c r="F132" s="190" t="str">
        <f>IF(ISBLANK('2. Narrative'!AD127),"",'2. Narrative'!AD127)</f>
        <v/>
      </c>
      <c r="G132" s="190" t="str">
        <f>IF(ISBLANK('2. Narrative'!AJ127),"",'2. Narrative'!AJ127)</f>
        <v/>
      </c>
      <c r="H132" s="190" t="str">
        <f>IF(ISBLANK('2. Narrative'!AP127),"",'2. Narrative'!AP127)</f>
        <v/>
      </c>
      <c r="I132" s="191" t="str">
        <f t="shared" si="9"/>
        <v>no</v>
      </c>
      <c r="J132" s="191" t="str">
        <f t="shared" si="11"/>
        <v>no</v>
      </c>
      <c r="K132" s="191" t="str">
        <f t="shared" si="10"/>
        <v>no</v>
      </c>
      <c r="M132" s="158">
        <f>IF('3. Expenditures'!D125="CCAC", '3. Expenditures'!B125, 0)</f>
        <v>0</v>
      </c>
      <c r="N132" s="158">
        <f>IF('3. Expenditures'!D125="CCAC", '3. Expenditures'!C125, 0)</f>
        <v>0</v>
      </c>
      <c r="O132" s="278">
        <f>IF('3. Expenditures'!D125="CCAC", '3. Expenditures'!E125, 0)</f>
        <v>0</v>
      </c>
      <c r="P132" s="308">
        <f t="shared" si="12"/>
        <v>0</v>
      </c>
      <c r="Q132" s="316">
        <f>IF('3. Expenditures'!D125="CCAC", '3. Expenditures'!L125, 0)</f>
        <v>0</v>
      </c>
      <c r="R132" s="310">
        <f>IF('3. Expenditures'!D125="CCAC", '3. Expenditures'!N125, 0)</f>
        <v>0</v>
      </c>
      <c r="S132" s="310">
        <f>IF('3. Expenditures'!D125="CCAC", '3. Expenditures'!P125, 0)</f>
        <v>0</v>
      </c>
      <c r="T132" s="310">
        <f>IF('3. Expenditures'!D125="CCAC", '3. Expenditures'!R125, 0)</f>
        <v>0</v>
      </c>
      <c r="U132" s="310">
        <f>IF('3. Expenditures'!D125="CCAC", '3. Expenditures'!T125, 0)</f>
        <v>0</v>
      </c>
      <c r="V132" s="286"/>
      <c r="W132" s="319">
        <f>IF('3. Expenditures'!D125="Co-funding", '3. Expenditures'!L125+'3. Expenditures'!N125+'3. Expenditures'!P125+'3. Expenditures'!R125+'3. Expenditures'!T125, 0)</f>
        <v>0</v>
      </c>
      <c r="X132" s="286"/>
      <c r="Y132" s="286"/>
      <c r="Z132" s="286"/>
      <c r="AA132" s="286"/>
      <c r="AB132" s="286"/>
    </row>
    <row r="133" spans="2:28" s="57" customFormat="1" ht="13.5" x14ac:dyDescent="0.25">
      <c r="B133" s="188" t="str">
        <f>IF('INT-Pivots'!G128="","",'INT-Pivots'!G128)</f>
        <v/>
      </c>
      <c r="C133" s="189" t="str">
        <f>IF('INT-Pivots'!K128="","",IF('INT-Pivots'!K128="(blank)","Project end",VALUE('INT-Pivots'!K128)))</f>
        <v/>
      </c>
      <c r="D133" s="190" t="str">
        <f>IF(ISBLANK('2. Narrative'!R128),"",'2. Narrative'!R128)</f>
        <v/>
      </c>
      <c r="E133" s="190" t="str">
        <f>IF(ISBLANK('2. Narrative'!X128),"",'2. Narrative'!X128)</f>
        <v/>
      </c>
      <c r="F133" s="190" t="str">
        <f>IF(ISBLANK('2. Narrative'!AD128),"",'2. Narrative'!AD128)</f>
        <v/>
      </c>
      <c r="G133" s="190" t="str">
        <f>IF(ISBLANK('2. Narrative'!AJ128),"",'2. Narrative'!AJ128)</f>
        <v/>
      </c>
      <c r="H133" s="190" t="str">
        <f>IF(ISBLANK('2. Narrative'!AP128),"",'2. Narrative'!AP128)</f>
        <v/>
      </c>
      <c r="I133" s="191" t="str">
        <f t="shared" si="9"/>
        <v>no</v>
      </c>
      <c r="J133" s="191" t="str">
        <f t="shared" si="11"/>
        <v>no</v>
      </c>
      <c r="K133" s="191" t="str">
        <f t="shared" si="10"/>
        <v>no</v>
      </c>
      <c r="M133" s="158">
        <f>IF('3. Expenditures'!D126="CCAC", '3. Expenditures'!B126, 0)</f>
        <v>0</v>
      </c>
      <c r="N133" s="158">
        <f>IF('3. Expenditures'!D126="CCAC", '3. Expenditures'!C126, 0)</f>
        <v>0</v>
      </c>
      <c r="O133" s="278">
        <f>IF('3. Expenditures'!D126="CCAC", '3. Expenditures'!E126, 0)</f>
        <v>0</v>
      </c>
      <c r="P133" s="308">
        <f t="shared" si="12"/>
        <v>0</v>
      </c>
      <c r="Q133" s="317">
        <f>IF('3. Expenditures'!D126="CCAC", '3. Expenditures'!L126, 0)</f>
        <v>0</v>
      </c>
      <c r="R133" s="310">
        <f>IF('3. Expenditures'!D126="CCAC", '3. Expenditures'!N126, 0)</f>
        <v>0</v>
      </c>
      <c r="S133" s="310">
        <f>IF('3. Expenditures'!D126="CCAC", '3. Expenditures'!P126, 0)</f>
        <v>0</v>
      </c>
      <c r="T133" s="310">
        <f>IF('3. Expenditures'!D126="CCAC", '3. Expenditures'!R126, 0)</f>
        <v>0</v>
      </c>
      <c r="U133" s="310">
        <f>IF('3. Expenditures'!D126="CCAC", '3. Expenditures'!T126, 0)</f>
        <v>0</v>
      </c>
      <c r="V133" s="286"/>
      <c r="W133" s="320">
        <f>IF('3. Expenditures'!D126="Co-funding", '3. Expenditures'!L126+'3. Expenditures'!N126+'3. Expenditures'!P126+'3. Expenditures'!R126+'3. Expenditures'!T126, 0)</f>
        <v>0</v>
      </c>
      <c r="X133" s="286"/>
      <c r="Y133" s="286"/>
      <c r="Z133" s="286"/>
      <c r="AA133" s="286"/>
      <c r="AB133" s="286"/>
    </row>
    <row r="134" spans="2:28" s="57" customFormat="1" ht="13.5" x14ac:dyDescent="0.25">
      <c r="B134" s="188" t="str">
        <f>IF('INT-Pivots'!G129="","",'INT-Pivots'!G129)</f>
        <v/>
      </c>
      <c r="C134" s="189" t="str">
        <f>IF('INT-Pivots'!K129="","",IF('INT-Pivots'!K129="(blank)","Project end",VALUE('INT-Pivots'!K129)))</f>
        <v/>
      </c>
      <c r="D134" s="190" t="str">
        <f>IF(ISBLANK('2. Narrative'!R129),"",'2. Narrative'!R129)</f>
        <v/>
      </c>
      <c r="E134" s="190" t="str">
        <f>IF(ISBLANK('2. Narrative'!X129),"",'2. Narrative'!X129)</f>
        <v/>
      </c>
      <c r="F134" s="190" t="str">
        <f>IF(ISBLANK('2. Narrative'!AD129),"",'2. Narrative'!AD129)</f>
        <v/>
      </c>
      <c r="G134" s="190" t="str">
        <f>IF(ISBLANK('2. Narrative'!AJ129),"",'2. Narrative'!AJ129)</f>
        <v/>
      </c>
      <c r="H134" s="190" t="str">
        <f>IF(ISBLANK('2. Narrative'!AP129),"",'2. Narrative'!AP129)</f>
        <v/>
      </c>
      <c r="I134" s="191" t="str">
        <f t="shared" si="9"/>
        <v>no</v>
      </c>
      <c r="J134" s="191" t="str">
        <f t="shared" si="11"/>
        <v>no</v>
      </c>
      <c r="K134" s="191" t="str">
        <f t="shared" si="10"/>
        <v>no</v>
      </c>
      <c r="M134" s="158">
        <f>IF('3. Expenditures'!D127="CCAC", '3. Expenditures'!B127, 0)</f>
        <v>0</v>
      </c>
      <c r="N134" s="158">
        <f>IF('3. Expenditures'!D127="CCAC", '3. Expenditures'!C127, 0)</f>
        <v>0</v>
      </c>
      <c r="O134" s="278">
        <f>IF('3. Expenditures'!D127="CCAC", '3. Expenditures'!E127, 0)</f>
        <v>0</v>
      </c>
      <c r="P134" s="308">
        <f t="shared" si="12"/>
        <v>0</v>
      </c>
      <c r="Q134" s="316">
        <f>IF('3. Expenditures'!D127="CCAC", '3. Expenditures'!L127, 0)</f>
        <v>0</v>
      </c>
      <c r="R134" s="310">
        <f>IF('3. Expenditures'!D127="CCAC", '3. Expenditures'!N127, 0)</f>
        <v>0</v>
      </c>
      <c r="S134" s="310">
        <f>IF('3. Expenditures'!D127="CCAC", '3. Expenditures'!P127, 0)</f>
        <v>0</v>
      </c>
      <c r="T134" s="310">
        <f>IF('3. Expenditures'!D127="CCAC", '3. Expenditures'!R127, 0)</f>
        <v>0</v>
      </c>
      <c r="U134" s="310">
        <f>IF('3. Expenditures'!D127="CCAC", '3. Expenditures'!T127, 0)</f>
        <v>0</v>
      </c>
      <c r="V134" s="286"/>
      <c r="W134" s="319">
        <f>IF('3. Expenditures'!D127="Co-funding", '3. Expenditures'!L127+'3. Expenditures'!N127+'3. Expenditures'!P127+'3. Expenditures'!R127+'3. Expenditures'!T127, 0)</f>
        <v>0</v>
      </c>
      <c r="X134" s="286"/>
      <c r="Y134" s="286"/>
      <c r="Z134" s="286"/>
      <c r="AA134" s="286"/>
      <c r="AB134" s="286"/>
    </row>
    <row r="135" spans="2:28" s="57" customFormat="1" ht="13.5" x14ac:dyDescent="0.25">
      <c r="B135" s="188" t="str">
        <f>IF('INT-Pivots'!G130="","",'INT-Pivots'!G130)</f>
        <v/>
      </c>
      <c r="C135" s="189" t="str">
        <f>IF('INT-Pivots'!K130="","",IF('INT-Pivots'!K130="(blank)","Project end",VALUE('INT-Pivots'!K130)))</f>
        <v/>
      </c>
      <c r="D135" s="190" t="str">
        <f>IF(ISBLANK('2. Narrative'!R130),"",'2. Narrative'!R130)</f>
        <v/>
      </c>
      <c r="E135" s="190" t="str">
        <f>IF(ISBLANK('2. Narrative'!X130),"",'2. Narrative'!X130)</f>
        <v/>
      </c>
      <c r="F135" s="190" t="str">
        <f>IF(ISBLANK('2. Narrative'!AD130),"",'2. Narrative'!AD130)</f>
        <v/>
      </c>
      <c r="G135" s="190" t="str">
        <f>IF(ISBLANK('2. Narrative'!AJ130),"",'2. Narrative'!AJ130)</f>
        <v/>
      </c>
      <c r="H135" s="190" t="str">
        <f>IF(ISBLANK('2. Narrative'!AP130),"",'2. Narrative'!AP130)</f>
        <v/>
      </c>
      <c r="I135" s="191" t="str">
        <f t="shared" si="9"/>
        <v>no</v>
      </c>
      <c r="J135" s="191" t="str">
        <f t="shared" si="11"/>
        <v>no</v>
      </c>
      <c r="K135" s="191" t="str">
        <f t="shared" si="10"/>
        <v>no</v>
      </c>
      <c r="M135" s="158">
        <f>IF('3. Expenditures'!D128="CCAC", '3. Expenditures'!B128, 0)</f>
        <v>0</v>
      </c>
      <c r="N135" s="158">
        <f>IF('3. Expenditures'!D128="CCAC", '3. Expenditures'!C128, 0)</f>
        <v>0</v>
      </c>
      <c r="O135" s="278">
        <f>IF('3. Expenditures'!D128="CCAC", '3. Expenditures'!E128, 0)</f>
        <v>0</v>
      </c>
      <c r="P135" s="308">
        <f t="shared" si="12"/>
        <v>0</v>
      </c>
      <c r="Q135" s="316">
        <f>IF('3. Expenditures'!D128="CCAC", '3. Expenditures'!L128, 0)</f>
        <v>0</v>
      </c>
      <c r="R135" s="310">
        <f>IF('3. Expenditures'!D128="CCAC", '3. Expenditures'!N128, 0)</f>
        <v>0</v>
      </c>
      <c r="S135" s="310">
        <f>IF('3. Expenditures'!D128="CCAC", '3. Expenditures'!P128, 0)</f>
        <v>0</v>
      </c>
      <c r="T135" s="310">
        <f>IF('3. Expenditures'!D128="CCAC", '3. Expenditures'!R128, 0)</f>
        <v>0</v>
      </c>
      <c r="U135" s="310">
        <f>IF('3. Expenditures'!D128="CCAC", '3. Expenditures'!T128, 0)</f>
        <v>0</v>
      </c>
      <c r="V135" s="286"/>
      <c r="W135" s="320">
        <f>IF('3. Expenditures'!D128="Co-funding", '3. Expenditures'!L128+'3. Expenditures'!N128+'3. Expenditures'!P128+'3. Expenditures'!R128+'3. Expenditures'!T128, 0)</f>
        <v>0</v>
      </c>
      <c r="X135" s="286"/>
      <c r="Y135" s="286"/>
      <c r="Z135" s="286"/>
      <c r="AA135" s="286"/>
      <c r="AB135" s="286"/>
    </row>
    <row r="136" spans="2:28" s="57" customFormat="1" ht="13.5" x14ac:dyDescent="0.25">
      <c r="B136" s="188" t="str">
        <f>IF('INT-Pivots'!G131="","",'INT-Pivots'!G131)</f>
        <v/>
      </c>
      <c r="C136" s="189" t="str">
        <f>IF('INT-Pivots'!K131="","",IF('INT-Pivots'!K131="(blank)","Project end",VALUE('INT-Pivots'!K131)))</f>
        <v/>
      </c>
      <c r="D136" s="190" t="str">
        <f>IF(ISBLANK('2. Narrative'!R131),"",'2. Narrative'!R131)</f>
        <v/>
      </c>
      <c r="E136" s="190" t="str">
        <f>IF(ISBLANK('2. Narrative'!X131),"",'2. Narrative'!X131)</f>
        <v/>
      </c>
      <c r="F136" s="190" t="str">
        <f>IF(ISBLANK('2. Narrative'!AD131),"",'2. Narrative'!AD131)</f>
        <v/>
      </c>
      <c r="G136" s="190" t="str">
        <f>IF(ISBLANK('2. Narrative'!AJ131),"",'2. Narrative'!AJ131)</f>
        <v/>
      </c>
      <c r="H136" s="190" t="str">
        <f>IF(ISBLANK('2. Narrative'!AP131),"",'2. Narrative'!AP131)</f>
        <v/>
      </c>
      <c r="I136" s="191" t="str">
        <f t="shared" si="9"/>
        <v>no</v>
      </c>
      <c r="J136" s="191" t="str">
        <f t="shared" si="11"/>
        <v>no</v>
      </c>
      <c r="K136" s="191" t="str">
        <f t="shared" si="10"/>
        <v>no</v>
      </c>
      <c r="M136" s="158">
        <f>IF('3. Expenditures'!D129="CCAC", '3. Expenditures'!B129, 0)</f>
        <v>0</v>
      </c>
      <c r="N136" s="158">
        <f>IF('3. Expenditures'!D129="CCAC", '3. Expenditures'!C129, 0)</f>
        <v>0</v>
      </c>
      <c r="O136" s="278">
        <f>IF('3. Expenditures'!D129="CCAC", '3. Expenditures'!E129, 0)</f>
        <v>0</v>
      </c>
      <c r="P136" s="308">
        <f t="shared" si="12"/>
        <v>0</v>
      </c>
      <c r="Q136" s="317">
        <f>IF('3. Expenditures'!D129="CCAC", '3. Expenditures'!L129, 0)</f>
        <v>0</v>
      </c>
      <c r="R136" s="310">
        <f>IF('3. Expenditures'!D129="CCAC", '3. Expenditures'!N129, 0)</f>
        <v>0</v>
      </c>
      <c r="S136" s="310">
        <f>IF('3. Expenditures'!D129="CCAC", '3. Expenditures'!P129, 0)</f>
        <v>0</v>
      </c>
      <c r="T136" s="310">
        <f>IF('3. Expenditures'!D129="CCAC", '3. Expenditures'!R129, 0)</f>
        <v>0</v>
      </c>
      <c r="U136" s="310">
        <f>IF('3. Expenditures'!D129="CCAC", '3. Expenditures'!T129, 0)</f>
        <v>0</v>
      </c>
      <c r="V136" s="286"/>
      <c r="W136" s="319">
        <f>IF('3. Expenditures'!D129="Co-funding", '3. Expenditures'!L129+'3. Expenditures'!N129+'3. Expenditures'!P129+'3. Expenditures'!R129+'3. Expenditures'!T129, 0)</f>
        <v>0</v>
      </c>
      <c r="X136" s="286"/>
      <c r="Y136" s="286"/>
      <c r="Z136" s="286"/>
      <c r="AA136" s="286"/>
      <c r="AB136" s="286"/>
    </row>
    <row r="137" spans="2:28" s="57" customFormat="1" ht="13.5" x14ac:dyDescent="0.25">
      <c r="B137" s="188" t="str">
        <f>IF('INT-Pivots'!G132="","",'INT-Pivots'!G132)</f>
        <v/>
      </c>
      <c r="C137" s="189" t="str">
        <f>IF('INT-Pivots'!K132="","",IF('INT-Pivots'!K132="(blank)","Project end",VALUE('INT-Pivots'!K132)))</f>
        <v/>
      </c>
      <c r="D137" s="190" t="str">
        <f>IF(ISBLANK('2. Narrative'!R132),"",'2. Narrative'!R132)</f>
        <v/>
      </c>
      <c r="E137" s="190" t="str">
        <f>IF(ISBLANK('2. Narrative'!X132),"",'2. Narrative'!X132)</f>
        <v/>
      </c>
      <c r="F137" s="190" t="str">
        <f>IF(ISBLANK('2. Narrative'!AD132),"",'2. Narrative'!AD132)</f>
        <v/>
      </c>
      <c r="G137" s="190" t="str">
        <f>IF(ISBLANK('2. Narrative'!AJ132),"",'2. Narrative'!AJ132)</f>
        <v/>
      </c>
      <c r="H137" s="190" t="str">
        <f>IF(ISBLANK('2. Narrative'!AP132),"",'2. Narrative'!AP132)</f>
        <v/>
      </c>
      <c r="I137" s="191" t="str">
        <f t="shared" si="9"/>
        <v>no</v>
      </c>
      <c r="J137" s="191" t="str">
        <f t="shared" si="11"/>
        <v>no</v>
      </c>
      <c r="K137" s="191" t="str">
        <f t="shared" si="10"/>
        <v>no</v>
      </c>
      <c r="M137" s="158">
        <f>IF('3. Expenditures'!D130="CCAC", '3. Expenditures'!B130, 0)</f>
        <v>0</v>
      </c>
      <c r="N137" s="158">
        <f>IF('3. Expenditures'!D130="CCAC", '3. Expenditures'!C130, 0)</f>
        <v>0</v>
      </c>
      <c r="O137" s="278">
        <f>IF('3. Expenditures'!D130="CCAC", '3. Expenditures'!E130, 0)</f>
        <v>0</v>
      </c>
      <c r="P137" s="308">
        <f t="shared" si="12"/>
        <v>0</v>
      </c>
      <c r="Q137" s="316">
        <f>IF('3. Expenditures'!D130="CCAC", '3. Expenditures'!L130, 0)</f>
        <v>0</v>
      </c>
      <c r="R137" s="310">
        <f>IF('3. Expenditures'!D130="CCAC", '3. Expenditures'!N130, 0)</f>
        <v>0</v>
      </c>
      <c r="S137" s="310">
        <f>IF('3. Expenditures'!D130="CCAC", '3. Expenditures'!P130, 0)</f>
        <v>0</v>
      </c>
      <c r="T137" s="310">
        <f>IF('3. Expenditures'!D130="CCAC", '3. Expenditures'!R130, 0)</f>
        <v>0</v>
      </c>
      <c r="U137" s="310">
        <f>IF('3. Expenditures'!D130="CCAC", '3. Expenditures'!T130, 0)</f>
        <v>0</v>
      </c>
      <c r="V137" s="286"/>
      <c r="W137" s="320">
        <f>IF('3. Expenditures'!D130="Co-funding", '3. Expenditures'!L130+'3. Expenditures'!N130+'3. Expenditures'!P130+'3. Expenditures'!R130+'3. Expenditures'!T130, 0)</f>
        <v>0</v>
      </c>
      <c r="X137" s="286"/>
      <c r="Y137" s="286"/>
      <c r="Z137" s="286"/>
      <c r="AA137" s="286"/>
      <c r="AB137" s="286"/>
    </row>
    <row r="138" spans="2:28" s="57" customFormat="1" ht="13.5" x14ac:dyDescent="0.25">
      <c r="B138" s="188" t="str">
        <f>IF('INT-Pivots'!G133="","",'INT-Pivots'!G133)</f>
        <v/>
      </c>
      <c r="C138" s="189" t="str">
        <f>IF('INT-Pivots'!K133="","",IF('INT-Pivots'!K133="(blank)","Project end",VALUE('INT-Pivots'!K133)))</f>
        <v/>
      </c>
      <c r="D138" s="190" t="str">
        <f>IF(ISBLANK('2. Narrative'!R133),"",'2. Narrative'!R133)</f>
        <v/>
      </c>
      <c r="E138" s="190" t="str">
        <f>IF(ISBLANK('2. Narrative'!X133),"",'2. Narrative'!X133)</f>
        <v/>
      </c>
      <c r="F138" s="190" t="str">
        <f>IF(ISBLANK('2. Narrative'!AD133),"",'2. Narrative'!AD133)</f>
        <v/>
      </c>
      <c r="G138" s="190" t="str">
        <f>IF(ISBLANK('2. Narrative'!AJ133),"",'2. Narrative'!AJ133)</f>
        <v/>
      </c>
      <c r="H138" s="190" t="str">
        <f>IF(ISBLANK('2. Narrative'!AP133),"",'2. Narrative'!AP133)</f>
        <v/>
      </c>
      <c r="I138" s="191" t="str">
        <f t="shared" si="9"/>
        <v>no</v>
      </c>
      <c r="J138" s="191" t="str">
        <f t="shared" si="11"/>
        <v>no</v>
      </c>
      <c r="K138" s="191" t="str">
        <f t="shared" si="10"/>
        <v>no</v>
      </c>
      <c r="M138" s="158">
        <f>IF('3. Expenditures'!D131="CCAC", '3. Expenditures'!B131, 0)</f>
        <v>0</v>
      </c>
      <c r="N138" s="158">
        <f>IF('3. Expenditures'!D131="CCAC", '3. Expenditures'!C131, 0)</f>
        <v>0</v>
      </c>
      <c r="O138" s="278">
        <f>IF('3. Expenditures'!D131="CCAC", '3. Expenditures'!E131, 0)</f>
        <v>0</v>
      </c>
      <c r="P138" s="308">
        <f t="shared" si="12"/>
        <v>0</v>
      </c>
      <c r="Q138" s="316">
        <f>IF('3. Expenditures'!D131="CCAC", '3. Expenditures'!L131, 0)</f>
        <v>0</v>
      </c>
      <c r="R138" s="310">
        <f>IF('3. Expenditures'!D131="CCAC", '3. Expenditures'!N131, 0)</f>
        <v>0</v>
      </c>
      <c r="S138" s="310">
        <f>IF('3. Expenditures'!D131="CCAC", '3. Expenditures'!P131, 0)</f>
        <v>0</v>
      </c>
      <c r="T138" s="310">
        <f>IF('3. Expenditures'!D131="CCAC", '3. Expenditures'!R131, 0)</f>
        <v>0</v>
      </c>
      <c r="U138" s="310">
        <f>IF('3. Expenditures'!D131="CCAC", '3. Expenditures'!T131, 0)</f>
        <v>0</v>
      </c>
      <c r="V138" s="286"/>
      <c r="W138" s="319">
        <f>IF('3. Expenditures'!D131="Co-funding", '3. Expenditures'!L131+'3. Expenditures'!N131+'3. Expenditures'!P131+'3. Expenditures'!R131+'3. Expenditures'!T131, 0)</f>
        <v>0</v>
      </c>
      <c r="X138" s="286"/>
      <c r="Y138" s="286"/>
      <c r="Z138" s="286"/>
      <c r="AA138" s="286"/>
      <c r="AB138" s="286"/>
    </row>
    <row r="139" spans="2:28" s="57" customFormat="1" ht="13.5" x14ac:dyDescent="0.25">
      <c r="B139" s="188" t="str">
        <f>IF('INT-Pivots'!G134="","",'INT-Pivots'!G134)</f>
        <v/>
      </c>
      <c r="C139" s="189" t="str">
        <f>IF('INT-Pivots'!K134="","",IF('INT-Pivots'!K134="(blank)","Project end",VALUE('INT-Pivots'!K134)))</f>
        <v/>
      </c>
      <c r="D139" s="190" t="str">
        <f>IF(ISBLANK('2. Narrative'!R134),"",'2. Narrative'!R134)</f>
        <v/>
      </c>
      <c r="E139" s="190" t="str">
        <f>IF(ISBLANK('2. Narrative'!X134),"",'2. Narrative'!X134)</f>
        <v/>
      </c>
      <c r="F139" s="190" t="str">
        <f>IF(ISBLANK('2. Narrative'!AD134),"",'2. Narrative'!AD134)</f>
        <v/>
      </c>
      <c r="G139" s="190" t="str">
        <f>IF(ISBLANK('2. Narrative'!AJ134),"",'2. Narrative'!AJ134)</f>
        <v/>
      </c>
      <c r="H139" s="190" t="str">
        <f>IF(ISBLANK('2. Narrative'!AP134),"",'2. Narrative'!AP134)</f>
        <v/>
      </c>
      <c r="I139" s="191" t="str">
        <f t="shared" si="9"/>
        <v>no</v>
      </c>
      <c r="J139" s="191" t="str">
        <f t="shared" si="11"/>
        <v>no</v>
      </c>
      <c r="K139" s="191" t="str">
        <f t="shared" si="10"/>
        <v>no</v>
      </c>
      <c r="M139" s="158">
        <f>IF('3. Expenditures'!D132="CCAC", '3. Expenditures'!B132, 0)</f>
        <v>0</v>
      </c>
      <c r="N139" s="158">
        <f>IF('3. Expenditures'!D132="CCAC", '3. Expenditures'!C132, 0)</f>
        <v>0</v>
      </c>
      <c r="O139" s="278">
        <f>IF('3. Expenditures'!D132="CCAC", '3. Expenditures'!E132, 0)</f>
        <v>0</v>
      </c>
      <c r="P139" s="308">
        <f t="shared" si="12"/>
        <v>0</v>
      </c>
      <c r="Q139" s="317">
        <f>IF('3. Expenditures'!D132="CCAC", '3. Expenditures'!L132, 0)</f>
        <v>0</v>
      </c>
      <c r="R139" s="310">
        <f>IF('3. Expenditures'!D132="CCAC", '3. Expenditures'!N132, 0)</f>
        <v>0</v>
      </c>
      <c r="S139" s="310">
        <f>IF('3. Expenditures'!D132="CCAC", '3. Expenditures'!P132, 0)</f>
        <v>0</v>
      </c>
      <c r="T139" s="310">
        <f>IF('3. Expenditures'!D132="CCAC", '3. Expenditures'!R132, 0)</f>
        <v>0</v>
      </c>
      <c r="U139" s="310">
        <f>IF('3. Expenditures'!D132="CCAC", '3. Expenditures'!T132, 0)</f>
        <v>0</v>
      </c>
      <c r="V139" s="286"/>
      <c r="W139" s="320">
        <f>IF('3. Expenditures'!D132="Co-funding", '3. Expenditures'!L132+'3. Expenditures'!N132+'3. Expenditures'!P132+'3. Expenditures'!R132+'3. Expenditures'!T132, 0)</f>
        <v>0</v>
      </c>
      <c r="X139" s="286"/>
      <c r="Y139" s="286"/>
      <c r="Z139" s="286"/>
      <c r="AA139" s="286"/>
      <c r="AB139" s="286"/>
    </row>
    <row r="140" spans="2:28" s="57" customFormat="1" ht="13.5" x14ac:dyDescent="0.25">
      <c r="B140" s="188" t="str">
        <f>IF('INT-Pivots'!G135="","",'INT-Pivots'!G135)</f>
        <v/>
      </c>
      <c r="C140" s="189" t="str">
        <f>IF('INT-Pivots'!K135="","",IF('INT-Pivots'!K135="(blank)","Project end",VALUE('INT-Pivots'!K135)))</f>
        <v/>
      </c>
      <c r="D140" s="190" t="str">
        <f>IF(ISBLANK('2. Narrative'!R135),"",'2. Narrative'!R135)</f>
        <v/>
      </c>
      <c r="E140" s="190" t="str">
        <f>IF(ISBLANK('2. Narrative'!X135),"",'2. Narrative'!X135)</f>
        <v/>
      </c>
      <c r="F140" s="190" t="str">
        <f>IF(ISBLANK('2. Narrative'!AD135),"",'2. Narrative'!AD135)</f>
        <v/>
      </c>
      <c r="G140" s="190" t="str">
        <f>IF(ISBLANK('2. Narrative'!AJ135),"",'2. Narrative'!AJ135)</f>
        <v/>
      </c>
      <c r="H140" s="190" t="str">
        <f>IF(ISBLANK('2. Narrative'!AP135),"",'2. Narrative'!AP135)</f>
        <v/>
      </c>
      <c r="I140" s="191" t="str">
        <f t="shared" ref="I140:I203" si="13">IF(AND(ISNUMBER(SEARCH("Activity",$B140)),COUNTIF($D140:$H140,"Complete")&gt;0),"yes","no")</f>
        <v>no</v>
      </c>
      <c r="J140" s="191" t="str">
        <f t="shared" si="11"/>
        <v>no</v>
      </c>
      <c r="K140" s="191" t="str">
        <f t="shared" ref="K140:K203" si="14">IF(AND(ISNUMBER(SEARCH("Outcome",$B140)),COUNTIF($D140:$H140,"Complete")&gt;0),"yes","no")</f>
        <v>no</v>
      </c>
      <c r="M140" s="158">
        <f>IF('3. Expenditures'!D133="CCAC", '3. Expenditures'!B133, 0)</f>
        <v>0</v>
      </c>
      <c r="N140" s="158">
        <f>IF('3. Expenditures'!D133="CCAC", '3. Expenditures'!C133, 0)</f>
        <v>0</v>
      </c>
      <c r="O140" s="278">
        <f>IF('3. Expenditures'!D133="CCAC", '3. Expenditures'!E133, 0)</f>
        <v>0</v>
      </c>
      <c r="P140" s="308">
        <f t="shared" si="12"/>
        <v>0</v>
      </c>
      <c r="Q140" s="316">
        <f>IF('3. Expenditures'!D133="CCAC", '3. Expenditures'!L133, 0)</f>
        <v>0</v>
      </c>
      <c r="R140" s="310">
        <f>IF('3. Expenditures'!D133="CCAC", '3. Expenditures'!N133, 0)</f>
        <v>0</v>
      </c>
      <c r="S140" s="310">
        <f>IF('3. Expenditures'!D133="CCAC", '3. Expenditures'!P133, 0)</f>
        <v>0</v>
      </c>
      <c r="T140" s="310">
        <f>IF('3. Expenditures'!D133="CCAC", '3. Expenditures'!R133, 0)</f>
        <v>0</v>
      </c>
      <c r="U140" s="310">
        <f>IF('3. Expenditures'!D133="CCAC", '3. Expenditures'!T133, 0)</f>
        <v>0</v>
      </c>
      <c r="V140" s="286"/>
      <c r="W140" s="319">
        <f>IF('3. Expenditures'!D133="Co-funding", '3. Expenditures'!L133+'3. Expenditures'!N133+'3. Expenditures'!P133+'3. Expenditures'!R133+'3. Expenditures'!T133, 0)</f>
        <v>0</v>
      </c>
      <c r="X140" s="286"/>
      <c r="Y140" s="286"/>
      <c r="Z140" s="286"/>
      <c r="AA140" s="286"/>
      <c r="AB140" s="286"/>
    </row>
    <row r="141" spans="2:28" s="57" customFormat="1" ht="13.5" x14ac:dyDescent="0.25">
      <c r="B141" s="188" t="str">
        <f>IF('INT-Pivots'!G136="","",'INT-Pivots'!G136)</f>
        <v/>
      </c>
      <c r="C141" s="189" t="str">
        <f>IF('INT-Pivots'!K136="","",IF('INT-Pivots'!K136="(blank)","Project end",VALUE('INT-Pivots'!K136)))</f>
        <v/>
      </c>
      <c r="D141" s="190" t="str">
        <f>IF(ISBLANK('2. Narrative'!R136),"",'2. Narrative'!R136)</f>
        <v/>
      </c>
      <c r="E141" s="190" t="str">
        <f>IF(ISBLANK('2. Narrative'!X136),"",'2. Narrative'!X136)</f>
        <v/>
      </c>
      <c r="F141" s="190" t="str">
        <f>IF(ISBLANK('2. Narrative'!AD136),"",'2. Narrative'!AD136)</f>
        <v/>
      </c>
      <c r="G141" s="190" t="str">
        <f>IF(ISBLANK('2. Narrative'!AJ136),"",'2. Narrative'!AJ136)</f>
        <v/>
      </c>
      <c r="H141" s="190" t="str">
        <f>IF(ISBLANK('2. Narrative'!AP136),"",'2. Narrative'!AP136)</f>
        <v/>
      </c>
      <c r="I141" s="191" t="str">
        <f t="shared" si="13"/>
        <v>no</v>
      </c>
      <c r="J141" s="191" t="str">
        <f t="shared" ref="J141:J204" si="15">IF(AND(ISNUMBER(SEARCH("Output",$B141)),COUNTIF($D141:$H141,"Complete")&gt;0),"yes","no")</f>
        <v>no</v>
      </c>
      <c r="K141" s="191" t="str">
        <f t="shared" si="14"/>
        <v>no</v>
      </c>
      <c r="M141" s="158">
        <f>IF('3. Expenditures'!D134="CCAC", '3. Expenditures'!B134, 0)</f>
        <v>0</v>
      </c>
      <c r="N141" s="158">
        <f>IF('3. Expenditures'!D134="CCAC", '3. Expenditures'!C134, 0)</f>
        <v>0</v>
      </c>
      <c r="O141" s="278">
        <f>IF('3. Expenditures'!D134="CCAC", '3. Expenditures'!E134, 0)</f>
        <v>0</v>
      </c>
      <c r="P141" s="308">
        <f t="shared" ref="P141:P204" si="16">SUM(Q141:U141)</f>
        <v>0</v>
      </c>
      <c r="Q141" s="316">
        <f>IF('3. Expenditures'!D134="CCAC", '3. Expenditures'!L134, 0)</f>
        <v>0</v>
      </c>
      <c r="R141" s="310">
        <f>IF('3. Expenditures'!D134="CCAC", '3. Expenditures'!N134, 0)</f>
        <v>0</v>
      </c>
      <c r="S141" s="310">
        <f>IF('3. Expenditures'!D134="CCAC", '3. Expenditures'!P134, 0)</f>
        <v>0</v>
      </c>
      <c r="T141" s="310">
        <f>IF('3. Expenditures'!D134="CCAC", '3. Expenditures'!R134, 0)</f>
        <v>0</v>
      </c>
      <c r="U141" s="310">
        <f>IF('3. Expenditures'!D134="CCAC", '3. Expenditures'!T134, 0)</f>
        <v>0</v>
      </c>
      <c r="V141" s="286"/>
      <c r="W141" s="320">
        <f>IF('3. Expenditures'!D134="Co-funding", '3. Expenditures'!L134+'3. Expenditures'!N134+'3. Expenditures'!P134+'3. Expenditures'!R134+'3. Expenditures'!T134, 0)</f>
        <v>0</v>
      </c>
      <c r="X141" s="286"/>
      <c r="Y141" s="286"/>
      <c r="Z141" s="286"/>
      <c r="AA141" s="286"/>
      <c r="AB141" s="286"/>
    </row>
    <row r="142" spans="2:28" s="57" customFormat="1" ht="13.5" x14ac:dyDescent="0.25">
      <c r="B142" s="188" t="str">
        <f>IF('INT-Pivots'!G137="","",'INT-Pivots'!G137)</f>
        <v/>
      </c>
      <c r="C142" s="189" t="str">
        <f>IF('INT-Pivots'!K137="","",IF('INT-Pivots'!K137="(blank)","Project end",VALUE('INT-Pivots'!K137)))</f>
        <v/>
      </c>
      <c r="D142" s="190" t="str">
        <f>IF(ISBLANK('2. Narrative'!R137),"",'2. Narrative'!R137)</f>
        <v/>
      </c>
      <c r="E142" s="190" t="str">
        <f>IF(ISBLANK('2. Narrative'!X137),"",'2. Narrative'!X137)</f>
        <v/>
      </c>
      <c r="F142" s="190" t="str">
        <f>IF(ISBLANK('2. Narrative'!AD137),"",'2. Narrative'!AD137)</f>
        <v/>
      </c>
      <c r="G142" s="190" t="str">
        <f>IF(ISBLANK('2. Narrative'!AJ137),"",'2. Narrative'!AJ137)</f>
        <v/>
      </c>
      <c r="H142" s="190" t="str">
        <f>IF(ISBLANK('2. Narrative'!AP137),"",'2. Narrative'!AP137)</f>
        <v/>
      </c>
      <c r="I142" s="191" t="str">
        <f t="shared" si="13"/>
        <v>no</v>
      </c>
      <c r="J142" s="191" t="str">
        <f t="shared" si="15"/>
        <v>no</v>
      </c>
      <c r="K142" s="191" t="str">
        <f t="shared" si="14"/>
        <v>no</v>
      </c>
      <c r="M142" s="158">
        <f>IF('3. Expenditures'!D135="CCAC", '3. Expenditures'!B135, 0)</f>
        <v>0</v>
      </c>
      <c r="N142" s="158">
        <f>IF('3. Expenditures'!D135="CCAC", '3. Expenditures'!C135, 0)</f>
        <v>0</v>
      </c>
      <c r="O142" s="278">
        <f>IF('3. Expenditures'!D135="CCAC", '3. Expenditures'!E135, 0)</f>
        <v>0</v>
      </c>
      <c r="P142" s="308">
        <f t="shared" si="16"/>
        <v>0</v>
      </c>
      <c r="Q142" s="317">
        <f>IF('3. Expenditures'!D135="CCAC", '3. Expenditures'!L135, 0)</f>
        <v>0</v>
      </c>
      <c r="R142" s="310">
        <f>IF('3. Expenditures'!D135="CCAC", '3. Expenditures'!N135, 0)</f>
        <v>0</v>
      </c>
      <c r="S142" s="310">
        <f>IF('3. Expenditures'!D135="CCAC", '3. Expenditures'!P135, 0)</f>
        <v>0</v>
      </c>
      <c r="T142" s="310">
        <f>IF('3. Expenditures'!D135="CCAC", '3. Expenditures'!R135, 0)</f>
        <v>0</v>
      </c>
      <c r="U142" s="310">
        <f>IF('3. Expenditures'!D135="CCAC", '3. Expenditures'!T135, 0)</f>
        <v>0</v>
      </c>
      <c r="V142" s="286"/>
      <c r="W142" s="319">
        <f>IF('3. Expenditures'!D135="Co-funding", '3. Expenditures'!L135+'3. Expenditures'!N135+'3. Expenditures'!P135+'3. Expenditures'!R135+'3. Expenditures'!T135, 0)</f>
        <v>0</v>
      </c>
      <c r="X142" s="286"/>
      <c r="Y142" s="286"/>
      <c r="Z142" s="286"/>
      <c r="AA142" s="286"/>
      <c r="AB142" s="286"/>
    </row>
    <row r="143" spans="2:28" s="57" customFormat="1" ht="13.5" x14ac:dyDescent="0.25">
      <c r="B143" s="188" t="str">
        <f>IF('INT-Pivots'!G138="","",'INT-Pivots'!G138)</f>
        <v/>
      </c>
      <c r="C143" s="189" t="str">
        <f>IF('INT-Pivots'!K138="","",IF('INT-Pivots'!K138="(blank)","Project end",VALUE('INT-Pivots'!K138)))</f>
        <v/>
      </c>
      <c r="D143" s="190" t="str">
        <f>IF(ISBLANK('2. Narrative'!R138),"",'2. Narrative'!R138)</f>
        <v/>
      </c>
      <c r="E143" s="190" t="str">
        <f>IF(ISBLANK('2. Narrative'!X138),"",'2. Narrative'!X138)</f>
        <v/>
      </c>
      <c r="F143" s="190" t="str">
        <f>IF(ISBLANK('2. Narrative'!AD138),"",'2. Narrative'!AD138)</f>
        <v/>
      </c>
      <c r="G143" s="190" t="str">
        <f>IF(ISBLANK('2. Narrative'!AJ138),"",'2. Narrative'!AJ138)</f>
        <v/>
      </c>
      <c r="H143" s="190" t="str">
        <f>IF(ISBLANK('2. Narrative'!AP138),"",'2. Narrative'!AP138)</f>
        <v/>
      </c>
      <c r="I143" s="191" t="str">
        <f t="shared" si="13"/>
        <v>no</v>
      </c>
      <c r="J143" s="191" t="str">
        <f t="shared" si="15"/>
        <v>no</v>
      </c>
      <c r="K143" s="191" t="str">
        <f t="shared" si="14"/>
        <v>no</v>
      </c>
      <c r="M143" s="158">
        <f>IF('3. Expenditures'!D136="CCAC", '3. Expenditures'!B136, 0)</f>
        <v>0</v>
      </c>
      <c r="N143" s="158">
        <f>IF('3. Expenditures'!D136="CCAC", '3. Expenditures'!C136, 0)</f>
        <v>0</v>
      </c>
      <c r="O143" s="278">
        <f>IF('3. Expenditures'!D136="CCAC", '3. Expenditures'!E136, 0)</f>
        <v>0</v>
      </c>
      <c r="P143" s="308">
        <f t="shared" si="16"/>
        <v>0</v>
      </c>
      <c r="Q143" s="316">
        <f>IF('3. Expenditures'!D136="CCAC", '3. Expenditures'!L136, 0)</f>
        <v>0</v>
      </c>
      <c r="R143" s="310">
        <f>IF('3. Expenditures'!D136="CCAC", '3. Expenditures'!N136, 0)</f>
        <v>0</v>
      </c>
      <c r="S143" s="310">
        <f>IF('3. Expenditures'!D136="CCAC", '3. Expenditures'!P136, 0)</f>
        <v>0</v>
      </c>
      <c r="T143" s="310">
        <f>IF('3. Expenditures'!D136="CCAC", '3. Expenditures'!R136, 0)</f>
        <v>0</v>
      </c>
      <c r="U143" s="310">
        <f>IF('3. Expenditures'!D136="CCAC", '3. Expenditures'!T136, 0)</f>
        <v>0</v>
      </c>
      <c r="V143" s="286"/>
      <c r="W143" s="320">
        <f>IF('3. Expenditures'!D136="Co-funding", '3. Expenditures'!L136+'3. Expenditures'!N136+'3. Expenditures'!P136+'3. Expenditures'!R136+'3. Expenditures'!T136, 0)</f>
        <v>0</v>
      </c>
      <c r="X143" s="286"/>
      <c r="Y143" s="286"/>
      <c r="Z143" s="286"/>
      <c r="AA143" s="286"/>
      <c r="AB143" s="286"/>
    </row>
    <row r="144" spans="2:28" s="57" customFormat="1" ht="13.5" x14ac:dyDescent="0.25">
      <c r="B144" s="188" t="str">
        <f>IF('INT-Pivots'!G139="","",'INT-Pivots'!G139)</f>
        <v/>
      </c>
      <c r="C144" s="189" t="str">
        <f>IF('INT-Pivots'!K139="","",IF('INT-Pivots'!K139="(blank)","Project end",VALUE('INT-Pivots'!K139)))</f>
        <v/>
      </c>
      <c r="D144" s="190" t="str">
        <f>IF(ISBLANK('2. Narrative'!R139),"",'2. Narrative'!R139)</f>
        <v/>
      </c>
      <c r="E144" s="190" t="str">
        <f>IF(ISBLANK('2. Narrative'!X139),"",'2. Narrative'!X139)</f>
        <v/>
      </c>
      <c r="F144" s="190" t="str">
        <f>IF(ISBLANK('2. Narrative'!AD139),"",'2. Narrative'!AD139)</f>
        <v/>
      </c>
      <c r="G144" s="190" t="str">
        <f>IF(ISBLANK('2. Narrative'!AJ139),"",'2. Narrative'!AJ139)</f>
        <v/>
      </c>
      <c r="H144" s="190" t="str">
        <f>IF(ISBLANK('2. Narrative'!AP139),"",'2. Narrative'!AP139)</f>
        <v/>
      </c>
      <c r="I144" s="191" t="str">
        <f t="shared" si="13"/>
        <v>no</v>
      </c>
      <c r="J144" s="191" t="str">
        <f t="shared" si="15"/>
        <v>no</v>
      </c>
      <c r="K144" s="191" t="str">
        <f t="shared" si="14"/>
        <v>no</v>
      </c>
      <c r="M144" s="158">
        <f>IF('3. Expenditures'!D137="CCAC", '3. Expenditures'!B137, 0)</f>
        <v>0</v>
      </c>
      <c r="N144" s="158">
        <f>IF('3. Expenditures'!D137="CCAC", '3. Expenditures'!C137, 0)</f>
        <v>0</v>
      </c>
      <c r="O144" s="278">
        <f>IF('3. Expenditures'!D137="CCAC", '3. Expenditures'!E137, 0)</f>
        <v>0</v>
      </c>
      <c r="P144" s="308">
        <f t="shared" si="16"/>
        <v>0</v>
      </c>
      <c r="Q144" s="316">
        <f>IF('3. Expenditures'!D137="CCAC", '3. Expenditures'!L137, 0)</f>
        <v>0</v>
      </c>
      <c r="R144" s="310">
        <f>IF('3. Expenditures'!D137="CCAC", '3. Expenditures'!N137, 0)</f>
        <v>0</v>
      </c>
      <c r="S144" s="310">
        <f>IF('3. Expenditures'!D137="CCAC", '3. Expenditures'!P137, 0)</f>
        <v>0</v>
      </c>
      <c r="T144" s="310">
        <f>IF('3. Expenditures'!D137="CCAC", '3. Expenditures'!R137, 0)</f>
        <v>0</v>
      </c>
      <c r="U144" s="310">
        <f>IF('3. Expenditures'!D137="CCAC", '3. Expenditures'!T137, 0)</f>
        <v>0</v>
      </c>
      <c r="V144" s="286"/>
      <c r="W144" s="319">
        <f>IF('3. Expenditures'!D137="Co-funding", '3. Expenditures'!L137+'3. Expenditures'!N137+'3. Expenditures'!P137+'3. Expenditures'!R137+'3. Expenditures'!T137, 0)</f>
        <v>0</v>
      </c>
      <c r="X144" s="286"/>
      <c r="Y144" s="286"/>
      <c r="Z144" s="286"/>
      <c r="AA144" s="286"/>
      <c r="AB144" s="286"/>
    </row>
    <row r="145" spans="2:28" s="57" customFormat="1" ht="13.5" x14ac:dyDescent="0.25">
      <c r="B145" s="188" t="str">
        <f>IF('INT-Pivots'!G140="","",'INT-Pivots'!G140)</f>
        <v/>
      </c>
      <c r="C145" s="189" t="str">
        <f>IF('INT-Pivots'!K140="","",IF('INT-Pivots'!K140="(blank)","Project end",VALUE('INT-Pivots'!K140)))</f>
        <v/>
      </c>
      <c r="D145" s="190" t="str">
        <f>IF(ISBLANK('2. Narrative'!R140),"",'2. Narrative'!R140)</f>
        <v/>
      </c>
      <c r="E145" s="190" t="str">
        <f>IF(ISBLANK('2. Narrative'!X140),"",'2. Narrative'!X140)</f>
        <v/>
      </c>
      <c r="F145" s="190" t="str">
        <f>IF(ISBLANK('2. Narrative'!AD140),"",'2. Narrative'!AD140)</f>
        <v/>
      </c>
      <c r="G145" s="190" t="str">
        <f>IF(ISBLANK('2. Narrative'!AJ140),"",'2. Narrative'!AJ140)</f>
        <v/>
      </c>
      <c r="H145" s="190" t="str">
        <f>IF(ISBLANK('2. Narrative'!AP140),"",'2. Narrative'!AP140)</f>
        <v/>
      </c>
      <c r="I145" s="191" t="str">
        <f t="shared" si="13"/>
        <v>no</v>
      </c>
      <c r="J145" s="191" t="str">
        <f t="shared" si="15"/>
        <v>no</v>
      </c>
      <c r="K145" s="191" t="str">
        <f t="shared" si="14"/>
        <v>no</v>
      </c>
      <c r="M145" s="158">
        <f>IF('3. Expenditures'!D138="CCAC", '3. Expenditures'!B138, 0)</f>
        <v>0</v>
      </c>
      <c r="N145" s="158">
        <f>IF('3. Expenditures'!D138="CCAC", '3. Expenditures'!C138, 0)</f>
        <v>0</v>
      </c>
      <c r="O145" s="278">
        <f>IF('3. Expenditures'!D138="CCAC", '3. Expenditures'!E138, 0)</f>
        <v>0</v>
      </c>
      <c r="P145" s="308">
        <f t="shared" si="16"/>
        <v>0</v>
      </c>
      <c r="Q145" s="317">
        <f>IF('3. Expenditures'!D138="CCAC", '3. Expenditures'!L138, 0)</f>
        <v>0</v>
      </c>
      <c r="R145" s="310">
        <f>IF('3. Expenditures'!D138="CCAC", '3. Expenditures'!N138, 0)</f>
        <v>0</v>
      </c>
      <c r="S145" s="310">
        <f>IF('3. Expenditures'!D138="CCAC", '3. Expenditures'!P138, 0)</f>
        <v>0</v>
      </c>
      <c r="T145" s="310">
        <f>IF('3. Expenditures'!D138="CCAC", '3. Expenditures'!R138, 0)</f>
        <v>0</v>
      </c>
      <c r="U145" s="310">
        <f>IF('3. Expenditures'!D138="CCAC", '3. Expenditures'!T138, 0)</f>
        <v>0</v>
      </c>
      <c r="V145" s="286"/>
      <c r="W145" s="320">
        <f>IF('3. Expenditures'!D138="Co-funding", '3. Expenditures'!L138+'3. Expenditures'!N138+'3. Expenditures'!P138+'3. Expenditures'!R138+'3. Expenditures'!T138, 0)</f>
        <v>0</v>
      </c>
      <c r="X145" s="286"/>
      <c r="Y145" s="286"/>
      <c r="Z145" s="286"/>
      <c r="AA145" s="286"/>
      <c r="AB145" s="286"/>
    </row>
    <row r="146" spans="2:28" s="57" customFormat="1" ht="13.5" x14ac:dyDescent="0.25">
      <c r="B146" s="188" t="str">
        <f>IF('INT-Pivots'!G141="","",'INT-Pivots'!G141)</f>
        <v/>
      </c>
      <c r="C146" s="189" t="str">
        <f>IF('INT-Pivots'!K141="","",IF('INT-Pivots'!K141="(blank)","Project end",VALUE('INT-Pivots'!K141)))</f>
        <v/>
      </c>
      <c r="D146" s="190" t="str">
        <f>IF(ISBLANK('2. Narrative'!R141),"",'2. Narrative'!R141)</f>
        <v/>
      </c>
      <c r="E146" s="190" t="str">
        <f>IF(ISBLANK('2. Narrative'!X141),"",'2. Narrative'!X141)</f>
        <v/>
      </c>
      <c r="F146" s="190" t="str">
        <f>IF(ISBLANK('2. Narrative'!AD141),"",'2. Narrative'!AD141)</f>
        <v/>
      </c>
      <c r="G146" s="190" t="str">
        <f>IF(ISBLANK('2. Narrative'!AJ141),"",'2. Narrative'!AJ141)</f>
        <v/>
      </c>
      <c r="H146" s="190" t="str">
        <f>IF(ISBLANK('2. Narrative'!AP141),"",'2. Narrative'!AP141)</f>
        <v/>
      </c>
      <c r="I146" s="191" t="str">
        <f t="shared" si="13"/>
        <v>no</v>
      </c>
      <c r="J146" s="191" t="str">
        <f t="shared" si="15"/>
        <v>no</v>
      </c>
      <c r="K146" s="191" t="str">
        <f t="shared" si="14"/>
        <v>no</v>
      </c>
      <c r="M146" s="158">
        <f>IF('3. Expenditures'!D139="CCAC", '3. Expenditures'!B139, 0)</f>
        <v>0</v>
      </c>
      <c r="N146" s="158">
        <f>IF('3. Expenditures'!D139="CCAC", '3. Expenditures'!C139, 0)</f>
        <v>0</v>
      </c>
      <c r="O146" s="278">
        <f>IF('3. Expenditures'!D139="CCAC", '3. Expenditures'!E139, 0)</f>
        <v>0</v>
      </c>
      <c r="P146" s="308">
        <f t="shared" si="16"/>
        <v>0</v>
      </c>
      <c r="Q146" s="316">
        <f>IF('3. Expenditures'!D139="CCAC", '3. Expenditures'!L139, 0)</f>
        <v>0</v>
      </c>
      <c r="R146" s="310">
        <f>IF('3. Expenditures'!D139="CCAC", '3. Expenditures'!N139, 0)</f>
        <v>0</v>
      </c>
      <c r="S146" s="310">
        <f>IF('3. Expenditures'!D139="CCAC", '3. Expenditures'!P139, 0)</f>
        <v>0</v>
      </c>
      <c r="T146" s="310">
        <f>IF('3. Expenditures'!D139="CCAC", '3. Expenditures'!R139, 0)</f>
        <v>0</v>
      </c>
      <c r="U146" s="310">
        <f>IF('3. Expenditures'!D139="CCAC", '3. Expenditures'!T139, 0)</f>
        <v>0</v>
      </c>
      <c r="V146" s="286"/>
      <c r="W146" s="319">
        <f>IF('3. Expenditures'!D139="Co-funding", '3. Expenditures'!L139+'3. Expenditures'!N139+'3. Expenditures'!P139+'3. Expenditures'!R139+'3. Expenditures'!T139, 0)</f>
        <v>0</v>
      </c>
      <c r="X146" s="286"/>
      <c r="Y146" s="286"/>
      <c r="Z146" s="286"/>
      <c r="AA146" s="286"/>
      <c r="AB146" s="286"/>
    </row>
    <row r="147" spans="2:28" s="57" customFormat="1" ht="13.5" x14ac:dyDescent="0.25">
      <c r="B147" s="188" t="str">
        <f>IF('INT-Pivots'!G142="","",'INT-Pivots'!G142)</f>
        <v/>
      </c>
      <c r="C147" s="189" t="str">
        <f>IF('INT-Pivots'!K142="","",IF('INT-Pivots'!K142="(blank)","Project end",VALUE('INT-Pivots'!K142)))</f>
        <v/>
      </c>
      <c r="D147" s="190" t="str">
        <f>IF(ISBLANK('2. Narrative'!R142),"",'2. Narrative'!R142)</f>
        <v/>
      </c>
      <c r="E147" s="190" t="str">
        <f>IF(ISBLANK('2. Narrative'!X142),"",'2. Narrative'!X142)</f>
        <v/>
      </c>
      <c r="F147" s="190" t="str">
        <f>IF(ISBLANK('2. Narrative'!AD142),"",'2. Narrative'!AD142)</f>
        <v/>
      </c>
      <c r="G147" s="190" t="str">
        <f>IF(ISBLANK('2. Narrative'!AJ142),"",'2. Narrative'!AJ142)</f>
        <v/>
      </c>
      <c r="H147" s="190" t="str">
        <f>IF(ISBLANK('2. Narrative'!AP142),"",'2. Narrative'!AP142)</f>
        <v/>
      </c>
      <c r="I147" s="191" t="str">
        <f t="shared" si="13"/>
        <v>no</v>
      </c>
      <c r="J147" s="191" t="str">
        <f t="shared" si="15"/>
        <v>no</v>
      </c>
      <c r="K147" s="191" t="str">
        <f t="shared" si="14"/>
        <v>no</v>
      </c>
      <c r="M147" s="158">
        <f>IF('3. Expenditures'!D140="CCAC", '3. Expenditures'!B140, 0)</f>
        <v>0</v>
      </c>
      <c r="N147" s="158">
        <f>IF('3. Expenditures'!D140="CCAC", '3. Expenditures'!C140, 0)</f>
        <v>0</v>
      </c>
      <c r="O147" s="278">
        <f>IF('3. Expenditures'!D140="CCAC", '3. Expenditures'!E140, 0)</f>
        <v>0</v>
      </c>
      <c r="P147" s="308">
        <f t="shared" si="16"/>
        <v>0</v>
      </c>
      <c r="Q147" s="316">
        <f>IF('3. Expenditures'!D140="CCAC", '3. Expenditures'!L140, 0)</f>
        <v>0</v>
      </c>
      <c r="R147" s="310">
        <f>IF('3. Expenditures'!D140="CCAC", '3. Expenditures'!N140, 0)</f>
        <v>0</v>
      </c>
      <c r="S147" s="310">
        <f>IF('3. Expenditures'!D140="CCAC", '3. Expenditures'!P140, 0)</f>
        <v>0</v>
      </c>
      <c r="T147" s="310">
        <f>IF('3. Expenditures'!D140="CCAC", '3. Expenditures'!R140, 0)</f>
        <v>0</v>
      </c>
      <c r="U147" s="310">
        <f>IF('3. Expenditures'!D140="CCAC", '3. Expenditures'!T140, 0)</f>
        <v>0</v>
      </c>
      <c r="V147" s="286"/>
      <c r="W147" s="320">
        <f>IF('3. Expenditures'!D140="Co-funding", '3. Expenditures'!L140+'3. Expenditures'!N140+'3. Expenditures'!P140+'3. Expenditures'!R140+'3. Expenditures'!T140, 0)</f>
        <v>0</v>
      </c>
      <c r="X147" s="286"/>
      <c r="Y147" s="286"/>
      <c r="Z147" s="286"/>
      <c r="AA147" s="286"/>
      <c r="AB147" s="286"/>
    </row>
    <row r="148" spans="2:28" s="57" customFormat="1" ht="13.5" x14ac:dyDescent="0.25">
      <c r="B148" s="188" t="str">
        <f>IF('INT-Pivots'!G143="","",'INT-Pivots'!G143)</f>
        <v/>
      </c>
      <c r="C148" s="189" t="str">
        <f>IF('INT-Pivots'!K143="","",IF('INT-Pivots'!K143="(blank)","Project end",VALUE('INT-Pivots'!K143)))</f>
        <v/>
      </c>
      <c r="D148" s="190" t="str">
        <f>IF(ISBLANK('2. Narrative'!R143),"",'2. Narrative'!R143)</f>
        <v/>
      </c>
      <c r="E148" s="190" t="str">
        <f>IF(ISBLANK('2. Narrative'!X143),"",'2. Narrative'!X143)</f>
        <v/>
      </c>
      <c r="F148" s="190" t="str">
        <f>IF(ISBLANK('2. Narrative'!AD143),"",'2. Narrative'!AD143)</f>
        <v/>
      </c>
      <c r="G148" s="190" t="str">
        <f>IF(ISBLANK('2. Narrative'!AJ143),"",'2. Narrative'!AJ143)</f>
        <v/>
      </c>
      <c r="H148" s="190" t="str">
        <f>IF(ISBLANK('2. Narrative'!AP143),"",'2. Narrative'!AP143)</f>
        <v/>
      </c>
      <c r="I148" s="191" t="str">
        <f t="shared" si="13"/>
        <v>no</v>
      </c>
      <c r="J148" s="191" t="str">
        <f t="shared" si="15"/>
        <v>no</v>
      </c>
      <c r="K148" s="191" t="str">
        <f t="shared" si="14"/>
        <v>no</v>
      </c>
      <c r="M148" s="158">
        <f>IF('3. Expenditures'!D141="CCAC", '3. Expenditures'!B141, 0)</f>
        <v>0</v>
      </c>
      <c r="N148" s="158">
        <f>IF('3. Expenditures'!D141="CCAC", '3. Expenditures'!C141, 0)</f>
        <v>0</v>
      </c>
      <c r="O148" s="278">
        <f>IF('3. Expenditures'!D141="CCAC", '3. Expenditures'!E141, 0)</f>
        <v>0</v>
      </c>
      <c r="P148" s="308">
        <f t="shared" si="16"/>
        <v>0</v>
      </c>
      <c r="Q148" s="317">
        <f>IF('3. Expenditures'!D141="CCAC", '3. Expenditures'!L141, 0)</f>
        <v>0</v>
      </c>
      <c r="R148" s="310">
        <f>IF('3. Expenditures'!D141="CCAC", '3. Expenditures'!N141, 0)</f>
        <v>0</v>
      </c>
      <c r="S148" s="310">
        <f>IF('3. Expenditures'!D141="CCAC", '3. Expenditures'!P141, 0)</f>
        <v>0</v>
      </c>
      <c r="T148" s="310">
        <f>IF('3. Expenditures'!D141="CCAC", '3. Expenditures'!R141, 0)</f>
        <v>0</v>
      </c>
      <c r="U148" s="310">
        <f>IF('3. Expenditures'!D141="CCAC", '3. Expenditures'!T141, 0)</f>
        <v>0</v>
      </c>
      <c r="V148" s="286"/>
      <c r="W148" s="319">
        <f>IF('3. Expenditures'!D141="Co-funding", '3. Expenditures'!L141+'3. Expenditures'!N141+'3. Expenditures'!P141+'3. Expenditures'!R141+'3. Expenditures'!T141, 0)</f>
        <v>0</v>
      </c>
      <c r="X148" s="286"/>
      <c r="Y148" s="286"/>
      <c r="Z148" s="286"/>
      <c r="AA148" s="286"/>
      <c r="AB148" s="286"/>
    </row>
    <row r="149" spans="2:28" s="57" customFormat="1" ht="13.5" x14ac:dyDescent="0.25">
      <c r="B149" s="188" t="str">
        <f>IF('INT-Pivots'!G144="","",'INT-Pivots'!G144)</f>
        <v/>
      </c>
      <c r="C149" s="189" t="str">
        <f>IF('INT-Pivots'!K144="","",IF('INT-Pivots'!K144="(blank)","Project end",VALUE('INT-Pivots'!K144)))</f>
        <v/>
      </c>
      <c r="D149" s="190" t="str">
        <f>IF(ISBLANK('2. Narrative'!R144),"",'2. Narrative'!R144)</f>
        <v/>
      </c>
      <c r="E149" s="190" t="str">
        <f>IF(ISBLANK('2. Narrative'!X144),"",'2. Narrative'!X144)</f>
        <v/>
      </c>
      <c r="F149" s="190" t="str">
        <f>IF(ISBLANK('2. Narrative'!AD144),"",'2. Narrative'!AD144)</f>
        <v/>
      </c>
      <c r="G149" s="190" t="str">
        <f>IF(ISBLANK('2. Narrative'!AJ144),"",'2. Narrative'!AJ144)</f>
        <v/>
      </c>
      <c r="H149" s="190" t="str">
        <f>IF(ISBLANK('2. Narrative'!AP144),"",'2. Narrative'!AP144)</f>
        <v/>
      </c>
      <c r="I149" s="191" t="str">
        <f t="shared" si="13"/>
        <v>no</v>
      </c>
      <c r="J149" s="191" t="str">
        <f t="shared" si="15"/>
        <v>no</v>
      </c>
      <c r="K149" s="191" t="str">
        <f t="shared" si="14"/>
        <v>no</v>
      </c>
      <c r="M149" s="158">
        <f>IF('3. Expenditures'!D142="CCAC", '3. Expenditures'!B142, 0)</f>
        <v>0</v>
      </c>
      <c r="N149" s="158">
        <f>IF('3. Expenditures'!D142="CCAC", '3. Expenditures'!C142, 0)</f>
        <v>0</v>
      </c>
      <c r="O149" s="278">
        <f>IF('3. Expenditures'!D142="CCAC", '3. Expenditures'!E142, 0)</f>
        <v>0</v>
      </c>
      <c r="P149" s="308">
        <f t="shared" si="16"/>
        <v>0</v>
      </c>
      <c r="Q149" s="316">
        <f>IF('3. Expenditures'!D142="CCAC", '3. Expenditures'!L142, 0)</f>
        <v>0</v>
      </c>
      <c r="R149" s="310">
        <f>IF('3. Expenditures'!D142="CCAC", '3. Expenditures'!N142, 0)</f>
        <v>0</v>
      </c>
      <c r="S149" s="310">
        <f>IF('3. Expenditures'!D142="CCAC", '3. Expenditures'!P142, 0)</f>
        <v>0</v>
      </c>
      <c r="T149" s="310">
        <f>IF('3. Expenditures'!D142="CCAC", '3. Expenditures'!R142, 0)</f>
        <v>0</v>
      </c>
      <c r="U149" s="310">
        <f>IF('3. Expenditures'!D142="CCAC", '3. Expenditures'!T142, 0)</f>
        <v>0</v>
      </c>
      <c r="V149" s="286"/>
      <c r="W149" s="320">
        <f>IF('3. Expenditures'!D142="Co-funding", '3. Expenditures'!L142+'3. Expenditures'!N142+'3. Expenditures'!P142+'3. Expenditures'!R142+'3. Expenditures'!T142, 0)</f>
        <v>0</v>
      </c>
      <c r="X149" s="286"/>
      <c r="Y149" s="286"/>
      <c r="Z149" s="286"/>
      <c r="AA149" s="286"/>
      <c r="AB149" s="286"/>
    </row>
    <row r="150" spans="2:28" s="57" customFormat="1" ht="13.5" x14ac:dyDescent="0.25">
      <c r="B150" s="188" t="str">
        <f>IF('INT-Pivots'!G145="","",'INT-Pivots'!G145)</f>
        <v/>
      </c>
      <c r="C150" s="189" t="str">
        <f>IF('INT-Pivots'!K145="","",IF('INT-Pivots'!K145="(blank)","Project end",VALUE('INT-Pivots'!K145)))</f>
        <v/>
      </c>
      <c r="D150" s="190" t="str">
        <f>IF(ISBLANK('2. Narrative'!R145),"",'2. Narrative'!R145)</f>
        <v/>
      </c>
      <c r="E150" s="190" t="str">
        <f>IF(ISBLANK('2. Narrative'!X145),"",'2. Narrative'!X145)</f>
        <v/>
      </c>
      <c r="F150" s="190" t="str">
        <f>IF(ISBLANK('2. Narrative'!AD145),"",'2. Narrative'!AD145)</f>
        <v/>
      </c>
      <c r="G150" s="190" t="str">
        <f>IF(ISBLANK('2. Narrative'!AJ145),"",'2. Narrative'!AJ145)</f>
        <v/>
      </c>
      <c r="H150" s="190" t="str">
        <f>IF(ISBLANK('2. Narrative'!AP145),"",'2. Narrative'!AP145)</f>
        <v/>
      </c>
      <c r="I150" s="191" t="str">
        <f t="shared" si="13"/>
        <v>no</v>
      </c>
      <c r="J150" s="191" t="str">
        <f t="shared" si="15"/>
        <v>no</v>
      </c>
      <c r="K150" s="191" t="str">
        <f t="shared" si="14"/>
        <v>no</v>
      </c>
      <c r="M150" s="158">
        <f>IF('3. Expenditures'!D143="CCAC", '3. Expenditures'!B143, 0)</f>
        <v>0</v>
      </c>
      <c r="N150" s="158">
        <f>IF('3. Expenditures'!D143="CCAC", '3. Expenditures'!C143, 0)</f>
        <v>0</v>
      </c>
      <c r="O150" s="278">
        <f>IF('3. Expenditures'!D143="CCAC", '3. Expenditures'!E143, 0)</f>
        <v>0</v>
      </c>
      <c r="P150" s="308">
        <f t="shared" si="16"/>
        <v>0</v>
      </c>
      <c r="Q150" s="316">
        <f>IF('3. Expenditures'!D143="CCAC", '3. Expenditures'!L143, 0)</f>
        <v>0</v>
      </c>
      <c r="R150" s="310">
        <f>IF('3. Expenditures'!D143="CCAC", '3. Expenditures'!N143, 0)</f>
        <v>0</v>
      </c>
      <c r="S150" s="310">
        <f>IF('3. Expenditures'!D143="CCAC", '3. Expenditures'!P143, 0)</f>
        <v>0</v>
      </c>
      <c r="T150" s="310">
        <f>IF('3. Expenditures'!D143="CCAC", '3. Expenditures'!R143, 0)</f>
        <v>0</v>
      </c>
      <c r="U150" s="310">
        <f>IF('3. Expenditures'!D143="CCAC", '3. Expenditures'!T143, 0)</f>
        <v>0</v>
      </c>
      <c r="V150" s="286"/>
      <c r="W150" s="319">
        <f>IF('3. Expenditures'!D143="Co-funding", '3. Expenditures'!L143+'3. Expenditures'!N143+'3. Expenditures'!P143+'3. Expenditures'!R143+'3. Expenditures'!T143, 0)</f>
        <v>0</v>
      </c>
      <c r="X150" s="286"/>
      <c r="Y150" s="286"/>
      <c r="Z150" s="286"/>
      <c r="AA150" s="286"/>
      <c r="AB150" s="286"/>
    </row>
    <row r="151" spans="2:28" s="57" customFormat="1" ht="13.5" x14ac:dyDescent="0.25">
      <c r="B151" s="188" t="str">
        <f>IF('INT-Pivots'!G146="","",'INT-Pivots'!G146)</f>
        <v/>
      </c>
      <c r="C151" s="189" t="str">
        <f>IF('INT-Pivots'!K146="","",IF('INT-Pivots'!K146="(blank)","Project end",VALUE('INT-Pivots'!K146)))</f>
        <v/>
      </c>
      <c r="D151" s="190" t="str">
        <f>IF(ISBLANK('2. Narrative'!R146),"",'2. Narrative'!R146)</f>
        <v/>
      </c>
      <c r="E151" s="190" t="str">
        <f>IF(ISBLANK('2. Narrative'!X146),"",'2. Narrative'!X146)</f>
        <v/>
      </c>
      <c r="F151" s="190" t="str">
        <f>IF(ISBLANK('2. Narrative'!AD146),"",'2. Narrative'!AD146)</f>
        <v/>
      </c>
      <c r="G151" s="190" t="str">
        <f>IF(ISBLANK('2. Narrative'!AJ146),"",'2. Narrative'!AJ146)</f>
        <v/>
      </c>
      <c r="H151" s="190" t="str">
        <f>IF(ISBLANK('2. Narrative'!AP146),"",'2. Narrative'!AP146)</f>
        <v/>
      </c>
      <c r="I151" s="191" t="str">
        <f t="shared" si="13"/>
        <v>no</v>
      </c>
      <c r="J151" s="191" t="str">
        <f t="shared" si="15"/>
        <v>no</v>
      </c>
      <c r="K151" s="191" t="str">
        <f t="shared" si="14"/>
        <v>no</v>
      </c>
      <c r="M151" s="158">
        <f>IF('3. Expenditures'!D144="CCAC", '3. Expenditures'!B144, 0)</f>
        <v>0</v>
      </c>
      <c r="N151" s="158">
        <f>IF('3. Expenditures'!D144="CCAC", '3. Expenditures'!C144, 0)</f>
        <v>0</v>
      </c>
      <c r="O151" s="278">
        <f>IF('3. Expenditures'!D144="CCAC", '3. Expenditures'!E144, 0)</f>
        <v>0</v>
      </c>
      <c r="P151" s="308">
        <f t="shared" si="16"/>
        <v>0</v>
      </c>
      <c r="Q151" s="317">
        <f>IF('3. Expenditures'!D144="CCAC", '3. Expenditures'!L144, 0)</f>
        <v>0</v>
      </c>
      <c r="R151" s="310">
        <f>IF('3. Expenditures'!D144="CCAC", '3. Expenditures'!N144, 0)</f>
        <v>0</v>
      </c>
      <c r="S151" s="310">
        <f>IF('3. Expenditures'!D144="CCAC", '3. Expenditures'!P144, 0)</f>
        <v>0</v>
      </c>
      <c r="T151" s="310">
        <f>IF('3. Expenditures'!D144="CCAC", '3. Expenditures'!R144, 0)</f>
        <v>0</v>
      </c>
      <c r="U151" s="310">
        <f>IF('3. Expenditures'!D144="CCAC", '3. Expenditures'!T144, 0)</f>
        <v>0</v>
      </c>
      <c r="V151" s="286"/>
      <c r="W151" s="320">
        <f>IF('3. Expenditures'!D144="Co-funding", '3. Expenditures'!L144+'3. Expenditures'!N144+'3. Expenditures'!P144+'3. Expenditures'!R144+'3. Expenditures'!T144, 0)</f>
        <v>0</v>
      </c>
      <c r="X151" s="286"/>
      <c r="Y151" s="286"/>
      <c r="Z151" s="286"/>
      <c r="AA151" s="286"/>
      <c r="AB151" s="286"/>
    </row>
    <row r="152" spans="2:28" s="57" customFormat="1" ht="13.5" x14ac:dyDescent="0.25">
      <c r="B152" s="188" t="str">
        <f>IF('INT-Pivots'!G147="","",'INT-Pivots'!G147)</f>
        <v/>
      </c>
      <c r="C152" s="189" t="str">
        <f>IF('INT-Pivots'!K147="","",IF('INT-Pivots'!K147="(blank)","Project end",VALUE('INT-Pivots'!K147)))</f>
        <v/>
      </c>
      <c r="D152" s="190" t="str">
        <f>IF(ISBLANK('2. Narrative'!R147),"",'2. Narrative'!R147)</f>
        <v/>
      </c>
      <c r="E152" s="190" t="str">
        <f>IF(ISBLANK('2. Narrative'!X147),"",'2. Narrative'!X147)</f>
        <v/>
      </c>
      <c r="F152" s="190" t="str">
        <f>IF(ISBLANK('2. Narrative'!AD147),"",'2. Narrative'!AD147)</f>
        <v/>
      </c>
      <c r="G152" s="190" t="str">
        <f>IF(ISBLANK('2. Narrative'!AJ147),"",'2. Narrative'!AJ147)</f>
        <v/>
      </c>
      <c r="H152" s="190" t="str">
        <f>IF(ISBLANK('2. Narrative'!AP147),"",'2. Narrative'!AP147)</f>
        <v/>
      </c>
      <c r="I152" s="191" t="str">
        <f t="shared" si="13"/>
        <v>no</v>
      </c>
      <c r="J152" s="191" t="str">
        <f t="shared" si="15"/>
        <v>no</v>
      </c>
      <c r="K152" s="191" t="str">
        <f t="shared" si="14"/>
        <v>no</v>
      </c>
      <c r="M152" s="158">
        <f>IF('3. Expenditures'!D145="CCAC", '3. Expenditures'!B145, 0)</f>
        <v>0</v>
      </c>
      <c r="N152" s="158">
        <f>IF('3. Expenditures'!D145="CCAC", '3. Expenditures'!C145, 0)</f>
        <v>0</v>
      </c>
      <c r="O152" s="278">
        <f>IF('3. Expenditures'!D145="CCAC", '3. Expenditures'!E145, 0)</f>
        <v>0</v>
      </c>
      <c r="P152" s="308">
        <f t="shared" si="16"/>
        <v>0</v>
      </c>
      <c r="Q152" s="316">
        <f>IF('3. Expenditures'!D145="CCAC", '3. Expenditures'!L145, 0)</f>
        <v>0</v>
      </c>
      <c r="R152" s="310">
        <f>IF('3. Expenditures'!D145="CCAC", '3. Expenditures'!N145, 0)</f>
        <v>0</v>
      </c>
      <c r="S152" s="310">
        <f>IF('3. Expenditures'!D145="CCAC", '3. Expenditures'!P145, 0)</f>
        <v>0</v>
      </c>
      <c r="T152" s="310">
        <f>IF('3. Expenditures'!D145="CCAC", '3. Expenditures'!R145, 0)</f>
        <v>0</v>
      </c>
      <c r="U152" s="310">
        <f>IF('3. Expenditures'!D145="CCAC", '3. Expenditures'!T145, 0)</f>
        <v>0</v>
      </c>
      <c r="V152" s="286"/>
      <c r="W152" s="286"/>
      <c r="X152" s="286"/>
      <c r="Y152" s="286"/>
      <c r="Z152" s="286"/>
      <c r="AA152" s="286"/>
      <c r="AB152" s="286"/>
    </row>
    <row r="153" spans="2:28" s="57" customFormat="1" ht="13.5" x14ac:dyDescent="0.25">
      <c r="B153" s="188" t="str">
        <f>IF('INT-Pivots'!G148="","",'INT-Pivots'!G148)</f>
        <v/>
      </c>
      <c r="C153" s="189" t="str">
        <f>IF('INT-Pivots'!K148="","",IF('INT-Pivots'!K148="(blank)","Project end",VALUE('INT-Pivots'!K148)))</f>
        <v/>
      </c>
      <c r="D153" s="190" t="str">
        <f>IF(ISBLANK('2. Narrative'!R148),"",'2. Narrative'!R148)</f>
        <v/>
      </c>
      <c r="E153" s="190" t="str">
        <f>IF(ISBLANK('2. Narrative'!X148),"",'2. Narrative'!X148)</f>
        <v/>
      </c>
      <c r="F153" s="190" t="str">
        <f>IF(ISBLANK('2. Narrative'!AD148),"",'2. Narrative'!AD148)</f>
        <v/>
      </c>
      <c r="G153" s="190" t="str">
        <f>IF(ISBLANK('2. Narrative'!AJ148),"",'2. Narrative'!AJ148)</f>
        <v/>
      </c>
      <c r="H153" s="190" t="str">
        <f>IF(ISBLANK('2. Narrative'!AP148),"",'2. Narrative'!AP148)</f>
        <v/>
      </c>
      <c r="I153" s="191" t="str">
        <f t="shared" si="13"/>
        <v>no</v>
      </c>
      <c r="J153" s="191" t="str">
        <f t="shared" si="15"/>
        <v>no</v>
      </c>
      <c r="K153" s="191" t="str">
        <f t="shared" si="14"/>
        <v>no</v>
      </c>
      <c r="M153" s="158">
        <f>IF('3. Expenditures'!D146="CCAC", '3. Expenditures'!B146, 0)</f>
        <v>0</v>
      </c>
      <c r="N153" s="158">
        <f>IF('3. Expenditures'!D146="CCAC", '3. Expenditures'!C146, 0)</f>
        <v>0</v>
      </c>
      <c r="O153" s="278">
        <f>IF('3. Expenditures'!D146="CCAC", '3. Expenditures'!E146, 0)</f>
        <v>0</v>
      </c>
      <c r="P153" s="308">
        <f t="shared" si="16"/>
        <v>0</v>
      </c>
      <c r="Q153" s="316">
        <f>IF('3. Expenditures'!D146="CCAC", '3. Expenditures'!L146, 0)</f>
        <v>0</v>
      </c>
      <c r="R153" s="310">
        <f>IF('3. Expenditures'!D146="CCAC", '3. Expenditures'!N146, 0)</f>
        <v>0</v>
      </c>
      <c r="S153" s="310">
        <f>IF('3. Expenditures'!D146="CCAC", '3. Expenditures'!P146, 0)</f>
        <v>0</v>
      </c>
      <c r="T153" s="310">
        <f>IF('3. Expenditures'!D146="CCAC", '3. Expenditures'!R146, 0)</f>
        <v>0</v>
      </c>
      <c r="U153" s="310">
        <f>IF('3. Expenditures'!D146="CCAC", '3. Expenditures'!T146, 0)</f>
        <v>0</v>
      </c>
      <c r="V153" s="286"/>
      <c r="W153" s="286"/>
      <c r="X153" s="286"/>
      <c r="Y153" s="286"/>
      <c r="Z153" s="286"/>
      <c r="AA153" s="286"/>
      <c r="AB153" s="286"/>
    </row>
    <row r="154" spans="2:28" s="57" customFormat="1" ht="13.5" x14ac:dyDescent="0.25">
      <c r="B154" s="188" t="str">
        <f>IF('INT-Pivots'!G149="","",'INT-Pivots'!G149)</f>
        <v/>
      </c>
      <c r="C154" s="189" t="str">
        <f>IF('INT-Pivots'!K149="","",IF('INT-Pivots'!K149="(blank)","Project end",VALUE('INT-Pivots'!K149)))</f>
        <v/>
      </c>
      <c r="D154" s="190" t="str">
        <f>IF(ISBLANK('2. Narrative'!R149),"",'2. Narrative'!R149)</f>
        <v/>
      </c>
      <c r="E154" s="190" t="str">
        <f>IF(ISBLANK('2. Narrative'!X149),"",'2. Narrative'!X149)</f>
        <v/>
      </c>
      <c r="F154" s="190" t="str">
        <f>IF(ISBLANK('2. Narrative'!AD149),"",'2. Narrative'!AD149)</f>
        <v/>
      </c>
      <c r="G154" s="190" t="str">
        <f>IF(ISBLANK('2. Narrative'!AJ149),"",'2. Narrative'!AJ149)</f>
        <v/>
      </c>
      <c r="H154" s="190" t="str">
        <f>IF(ISBLANK('2. Narrative'!AP149),"",'2. Narrative'!AP149)</f>
        <v/>
      </c>
      <c r="I154" s="191" t="str">
        <f t="shared" si="13"/>
        <v>no</v>
      </c>
      <c r="J154" s="191" t="str">
        <f t="shared" si="15"/>
        <v>no</v>
      </c>
      <c r="K154" s="191" t="str">
        <f t="shared" si="14"/>
        <v>no</v>
      </c>
      <c r="M154" s="158">
        <f>IF('3. Expenditures'!D147="CCAC", '3. Expenditures'!B147, 0)</f>
        <v>0</v>
      </c>
      <c r="N154" s="158">
        <f>IF('3. Expenditures'!D147="CCAC", '3. Expenditures'!C147, 0)</f>
        <v>0</v>
      </c>
      <c r="O154" s="278">
        <f>IF('3. Expenditures'!D147="CCAC", '3. Expenditures'!E147, 0)</f>
        <v>0</v>
      </c>
      <c r="P154" s="308">
        <f t="shared" si="16"/>
        <v>0</v>
      </c>
      <c r="Q154" s="317">
        <f>IF('3. Expenditures'!D147="CCAC", '3. Expenditures'!L147, 0)</f>
        <v>0</v>
      </c>
      <c r="R154" s="310">
        <f>IF('3. Expenditures'!D147="CCAC", '3. Expenditures'!N147, 0)</f>
        <v>0</v>
      </c>
      <c r="S154" s="310">
        <f>IF('3. Expenditures'!D147="CCAC", '3. Expenditures'!P147, 0)</f>
        <v>0</v>
      </c>
      <c r="T154" s="310">
        <f>IF('3. Expenditures'!D147="CCAC", '3. Expenditures'!R147, 0)</f>
        <v>0</v>
      </c>
      <c r="U154" s="310">
        <f>IF('3. Expenditures'!D147="CCAC", '3. Expenditures'!T147, 0)</f>
        <v>0</v>
      </c>
      <c r="V154" s="286"/>
      <c r="W154" s="286"/>
      <c r="X154" s="286"/>
      <c r="Y154" s="286"/>
      <c r="Z154" s="286"/>
      <c r="AA154" s="286"/>
      <c r="AB154" s="286"/>
    </row>
    <row r="155" spans="2:28" s="57" customFormat="1" ht="13.5" x14ac:dyDescent="0.25">
      <c r="B155" s="188" t="str">
        <f>IF('INT-Pivots'!G150="","",'INT-Pivots'!G150)</f>
        <v/>
      </c>
      <c r="C155" s="189" t="str">
        <f>IF('INT-Pivots'!K150="","",IF('INT-Pivots'!K150="(blank)","Project end",VALUE('INT-Pivots'!K150)))</f>
        <v/>
      </c>
      <c r="D155" s="190" t="str">
        <f>IF(ISBLANK('2. Narrative'!R150),"",'2. Narrative'!R150)</f>
        <v/>
      </c>
      <c r="E155" s="190" t="str">
        <f>IF(ISBLANK('2. Narrative'!X150),"",'2. Narrative'!X150)</f>
        <v/>
      </c>
      <c r="F155" s="190" t="str">
        <f>IF(ISBLANK('2. Narrative'!AD150),"",'2. Narrative'!AD150)</f>
        <v/>
      </c>
      <c r="G155" s="190" t="str">
        <f>IF(ISBLANK('2. Narrative'!AJ150),"",'2. Narrative'!AJ150)</f>
        <v/>
      </c>
      <c r="H155" s="190" t="str">
        <f>IF(ISBLANK('2. Narrative'!AP150),"",'2. Narrative'!AP150)</f>
        <v/>
      </c>
      <c r="I155" s="191" t="str">
        <f t="shared" si="13"/>
        <v>no</v>
      </c>
      <c r="J155" s="191" t="str">
        <f t="shared" si="15"/>
        <v>no</v>
      </c>
      <c r="K155" s="191" t="str">
        <f t="shared" si="14"/>
        <v>no</v>
      </c>
      <c r="M155" s="158">
        <f>IF('3. Expenditures'!D148="CCAC", '3. Expenditures'!B148, 0)</f>
        <v>0</v>
      </c>
      <c r="N155" s="158">
        <f>IF('3. Expenditures'!D148="CCAC", '3. Expenditures'!C148, 0)</f>
        <v>0</v>
      </c>
      <c r="O155" s="278">
        <f>IF('3. Expenditures'!D148="CCAC", '3. Expenditures'!E148, 0)</f>
        <v>0</v>
      </c>
      <c r="P155" s="308">
        <f t="shared" si="16"/>
        <v>0</v>
      </c>
      <c r="Q155" s="316">
        <f>IF('3. Expenditures'!D148="CCAC", '3. Expenditures'!L148, 0)</f>
        <v>0</v>
      </c>
      <c r="R155" s="310">
        <f>IF('3. Expenditures'!D148="CCAC", '3. Expenditures'!N148, 0)</f>
        <v>0</v>
      </c>
      <c r="S155" s="310">
        <f>IF('3. Expenditures'!D148="CCAC", '3. Expenditures'!P148, 0)</f>
        <v>0</v>
      </c>
      <c r="T155" s="310">
        <f>IF('3. Expenditures'!D148="CCAC", '3. Expenditures'!R148, 0)</f>
        <v>0</v>
      </c>
      <c r="U155" s="310">
        <f>IF('3. Expenditures'!D148="CCAC", '3. Expenditures'!T148, 0)</f>
        <v>0</v>
      </c>
      <c r="V155" s="286"/>
      <c r="W155" s="286"/>
      <c r="X155" s="286"/>
      <c r="Y155" s="286"/>
      <c r="Z155" s="286"/>
      <c r="AA155" s="286"/>
      <c r="AB155" s="286"/>
    </row>
    <row r="156" spans="2:28" s="57" customFormat="1" ht="13.5" x14ac:dyDescent="0.25">
      <c r="B156" s="188" t="str">
        <f>IF('INT-Pivots'!G151="","",'INT-Pivots'!G151)</f>
        <v/>
      </c>
      <c r="C156" s="189" t="str">
        <f>IF('INT-Pivots'!K151="","",IF('INT-Pivots'!K151="(blank)","Project end",VALUE('INT-Pivots'!K151)))</f>
        <v/>
      </c>
      <c r="D156" s="190" t="str">
        <f>IF(ISBLANK('2. Narrative'!R151),"",'2. Narrative'!R151)</f>
        <v/>
      </c>
      <c r="E156" s="190" t="str">
        <f>IF(ISBLANK('2. Narrative'!X151),"",'2. Narrative'!X151)</f>
        <v/>
      </c>
      <c r="F156" s="190" t="str">
        <f>IF(ISBLANK('2. Narrative'!AD151),"",'2. Narrative'!AD151)</f>
        <v/>
      </c>
      <c r="G156" s="190" t="str">
        <f>IF(ISBLANK('2. Narrative'!AJ151),"",'2. Narrative'!AJ151)</f>
        <v/>
      </c>
      <c r="H156" s="190" t="str">
        <f>IF(ISBLANK('2. Narrative'!AP151),"",'2. Narrative'!AP151)</f>
        <v/>
      </c>
      <c r="I156" s="191" t="str">
        <f t="shared" si="13"/>
        <v>no</v>
      </c>
      <c r="J156" s="191" t="str">
        <f t="shared" si="15"/>
        <v>no</v>
      </c>
      <c r="K156" s="191" t="str">
        <f t="shared" si="14"/>
        <v>no</v>
      </c>
      <c r="M156" s="158">
        <f>IF('3. Expenditures'!D149="CCAC", '3. Expenditures'!B149, 0)</f>
        <v>0</v>
      </c>
      <c r="N156" s="158">
        <f>IF('3. Expenditures'!D149="CCAC", '3. Expenditures'!C149, 0)</f>
        <v>0</v>
      </c>
      <c r="O156" s="278">
        <f>IF('3. Expenditures'!D149="CCAC", '3. Expenditures'!E149, 0)</f>
        <v>0</v>
      </c>
      <c r="P156" s="308">
        <f t="shared" si="16"/>
        <v>0</v>
      </c>
      <c r="Q156" s="316">
        <f>IF('3. Expenditures'!D149="CCAC", '3. Expenditures'!L149, 0)</f>
        <v>0</v>
      </c>
      <c r="R156" s="310">
        <f>IF('3. Expenditures'!D149="CCAC", '3. Expenditures'!N149, 0)</f>
        <v>0</v>
      </c>
      <c r="S156" s="310">
        <f>IF('3. Expenditures'!D149="CCAC", '3. Expenditures'!P149, 0)</f>
        <v>0</v>
      </c>
      <c r="T156" s="310">
        <f>IF('3. Expenditures'!D149="CCAC", '3. Expenditures'!R149, 0)</f>
        <v>0</v>
      </c>
      <c r="U156" s="310">
        <f>IF('3. Expenditures'!D149="CCAC", '3. Expenditures'!T149, 0)</f>
        <v>0</v>
      </c>
      <c r="V156" s="286"/>
      <c r="W156" s="286"/>
      <c r="X156" s="286"/>
      <c r="Y156" s="286"/>
      <c r="Z156" s="286"/>
      <c r="AA156" s="286"/>
      <c r="AB156" s="286"/>
    </row>
    <row r="157" spans="2:28" s="57" customFormat="1" ht="13.5" x14ac:dyDescent="0.25">
      <c r="B157" s="188" t="str">
        <f>IF('INT-Pivots'!G152="","",'INT-Pivots'!G152)</f>
        <v/>
      </c>
      <c r="C157" s="189" t="str">
        <f>IF('INT-Pivots'!K152="","",IF('INT-Pivots'!K152="(blank)","Project end",VALUE('INT-Pivots'!K152)))</f>
        <v/>
      </c>
      <c r="D157" s="190" t="str">
        <f>IF(ISBLANK('2. Narrative'!R152),"",'2. Narrative'!R152)</f>
        <v/>
      </c>
      <c r="E157" s="190" t="str">
        <f>IF(ISBLANK('2. Narrative'!X152),"",'2. Narrative'!X152)</f>
        <v/>
      </c>
      <c r="F157" s="190" t="str">
        <f>IF(ISBLANK('2. Narrative'!AD152),"",'2. Narrative'!AD152)</f>
        <v/>
      </c>
      <c r="G157" s="190" t="str">
        <f>IF(ISBLANK('2. Narrative'!AJ152),"",'2. Narrative'!AJ152)</f>
        <v/>
      </c>
      <c r="H157" s="190" t="str">
        <f>IF(ISBLANK('2. Narrative'!AP152),"",'2. Narrative'!AP152)</f>
        <v/>
      </c>
      <c r="I157" s="191" t="str">
        <f t="shared" si="13"/>
        <v>no</v>
      </c>
      <c r="J157" s="191" t="str">
        <f t="shared" si="15"/>
        <v>no</v>
      </c>
      <c r="K157" s="191" t="str">
        <f t="shared" si="14"/>
        <v>no</v>
      </c>
      <c r="M157" s="158">
        <f>IF('3. Expenditures'!D150="CCAC", '3. Expenditures'!B150, 0)</f>
        <v>0</v>
      </c>
      <c r="N157" s="158">
        <f>IF('3. Expenditures'!D150="CCAC", '3. Expenditures'!C150, 0)</f>
        <v>0</v>
      </c>
      <c r="O157" s="278">
        <f>IF('3. Expenditures'!D150="CCAC", '3. Expenditures'!E150, 0)</f>
        <v>0</v>
      </c>
      <c r="P157" s="308">
        <f t="shared" si="16"/>
        <v>0</v>
      </c>
      <c r="Q157" s="317">
        <f>IF('3. Expenditures'!D150="CCAC", '3. Expenditures'!L150, 0)</f>
        <v>0</v>
      </c>
      <c r="R157" s="310">
        <f>IF('3. Expenditures'!D150="CCAC", '3. Expenditures'!N150, 0)</f>
        <v>0</v>
      </c>
      <c r="S157" s="310">
        <f>IF('3. Expenditures'!D150="CCAC", '3. Expenditures'!P150, 0)</f>
        <v>0</v>
      </c>
      <c r="T157" s="310">
        <f>IF('3. Expenditures'!D150="CCAC", '3. Expenditures'!R150, 0)</f>
        <v>0</v>
      </c>
      <c r="U157" s="310">
        <f>IF('3. Expenditures'!D150="CCAC", '3. Expenditures'!T150, 0)</f>
        <v>0</v>
      </c>
      <c r="V157" s="286"/>
      <c r="W157" s="286"/>
      <c r="X157" s="286"/>
      <c r="Y157" s="286"/>
      <c r="Z157" s="286"/>
      <c r="AA157" s="286"/>
      <c r="AB157" s="286"/>
    </row>
    <row r="158" spans="2:28" s="57" customFormat="1" ht="13.5" x14ac:dyDescent="0.25">
      <c r="B158" s="188" t="str">
        <f>IF('INT-Pivots'!G153="","",'INT-Pivots'!G153)</f>
        <v/>
      </c>
      <c r="C158" s="189" t="str">
        <f>IF('INT-Pivots'!K153="","",IF('INT-Pivots'!K153="(blank)","Project end",VALUE('INT-Pivots'!K153)))</f>
        <v/>
      </c>
      <c r="D158" s="190" t="str">
        <f>IF(ISBLANK('2. Narrative'!R153),"",'2. Narrative'!R153)</f>
        <v/>
      </c>
      <c r="E158" s="190" t="str">
        <f>IF(ISBLANK('2. Narrative'!X153),"",'2. Narrative'!X153)</f>
        <v/>
      </c>
      <c r="F158" s="190" t="str">
        <f>IF(ISBLANK('2. Narrative'!AD153),"",'2. Narrative'!AD153)</f>
        <v/>
      </c>
      <c r="G158" s="190" t="str">
        <f>IF(ISBLANK('2. Narrative'!AJ153),"",'2. Narrative'!AJ153)</f>
        <v/>
      </c>
      <c r="H158" s="190" t="str">
        <f>IF(ISBLANK('2. Narrative'!AP153),"",'2. Narrative'!AP153)</f>
        <v/>
      </c>
      <c r="I158" s="191" t="str">
        <f t="shared" si="13"/>
        <v>no</v>
      </c>
      <c r="J158" s="191" t="str">
        <f t="shared" si="15"/>
        <v>no</v>
      </c>
      <c r="K158" s="191" t="str">
        <f t="shared" si="14"/>
        <v>no</v>
      </c>
      <c r="M158" s="158">
        <f>IF('3. Expenditures'!D151="CCAC", '3. Expenditures'!B151, 0)</f>
        <v>0</v>
      </c>
      <c r="N158" s="158">
        <f>IF('3. Expenditures'!D151="CCAC", '3. Expenditures'!C151, 0)</f>
        <v>0</v>
      </c>
      <c r="O158" s="278">
        <f>IF('3. Expenditures'!D151="CCAC", '3. Expenditures'!E151, 0)</f>
        <v>0</v>
      </c>
      <c r="P158" s="308">
        <f t="shared" si="16"/>
        <v>0</v>
      </c>
      <c r="Q158" s="316">
        <f>IF('3. Expenditures'!D151="CCAC", '3. Expenditures'!L151, 0)</f>
        <v>0</v>
      </c>
      <c r="R158" s="310">
        <f>IF('3. Expenditures'!D151="CCAC", '3. Expenditures'!N151, 0)</f>
        <v>0</v>
      </c>
      <c r="S158" s="310">
        <f>IF('3. Expenditures'!D151="CCAC", '3. Expenditures'!P151, 0)</f>
        <v>0</v>
      </c>
      <c r="T158" s="310">
        <f>IF('3. Expenditures'!D151="CCAC", '3. Expenditures'!R151, 0)</f>
        <v>0</v>
      </c>
      <c r="U158" s="310">
        <f>IF('3. Expenditures'!D151="CCAC", '3. Expenditures'!T151, 0)</f>
        <v>0</v>
      </c>
      <c r="V158" s="286"/>
      <c r="W158" s="286"/>
      <c r="X158" s="286"/>
      <c r="Y158" s="286"/>
      <c r="Z158" s="286"/>
      <c r="AA158" s="286"/>
      <c r="AB158" s="286"/>
    </row>
    <row r="159" spans="2:28" s="57" customFormat="1" ht="13.5" x14ac:dyDescent="0.25">
      <c r="B159" s="188" t="str">
        <f>IF('INT-Pivots'!G154="","",'INT-Pivots'!G154)</f>
        <v/>
      </c>
      <c r="C159" s="189" t="str">
        <f>IF('INT-Pivots'!K154="","",IF('INT-Pivots'!K154="(blank)","Project end",VALUE('INT-Pivots'!K154)))</f>
        <v/>
      </c>
      <c r="D159" s="190" t="str">
        <f>IF(ISBLANK('2. Narrative'!R154),"",'2. Narrative'!R154)</f>
        <v/>
      </c>
      <c r="E159" s="190" t="str">
        <f>IF(ISBLANK('2. Narrative'!X154),"",'2. Narrative'!X154)</f>
        <v/>
      </c>
      <c r="F159" s="190" t="str">
        <f>IF(ISBLANK('2. Narrative'!AD154),"",'2. Narrative'!AD154)</f>
        <v/>
      </c>
      <c r="G159" s="190" t="str">
        <f>IF(ISBLANK('2. Narrative'!AJ154),"",'2. Narrative'!AJ154)</f>
        <v/>
      </c>
      <c r="H159" s="190" t="str">
        <f>IF(ISBLANK('2. Narrative'!AP154),"",'2. Narrative'!AP154)</f>
        <v/>
      </c>
      <c r="I159" s="191" t="str">
        <f t="shared" si="13"/>
        <v>no</v>
      </c>
      <c r="J159" s="191" t="str">
        <f t="shared" si="15"/>
        <v>no</v>
      </c>
      <c r="K159" s="191" t="str">
        <f t="shared" si="14"/>
        <v>no</v>
      </c>
      <c r="M159" s="158">
        <f>IF('3. Expenditures'!D152="CCAC", '3. Expenditures'!B152, 0)</f>
        <v>0</v>
      </c>
      <c r="N159" s="158">
        <f>IF('3. Expenditures'!D152="CCAC", '3. Expenditures'!C152, 0)</f>
        <v>0</v>
      </c>
      <c r="O159" s="278">
        <f>IF('3. Expenditures'!D152="CCAC", '3. Expenditures'!E152, 0)</f>
        <v>0</v>
      </c>
      <c r="P159" s="308">
        <f t="shared" si="16"/>
        <v>0</v>
      </c>
      <c r="Q159" s="316">
        <f>IF('3. Expenditures'!D152="CCAC", '3. Expenditures'!L152, 0)</f>
        <v>0</v>
      </c>
      <c r="R159" s="310">
        <f>IF('3. Expenditures'!D152="CCAC", '3. Expenditures'!N152, 0)</f>
        <v>0</v>
      </c>
      <c r="S159" s="310">
        <f>IF('3. Expenditures'!D152="CCAC", '3. Expenditures'!P152, 0)</f>
        <v>0</v>
      </c>
      <c r="T159" s="310">
        <f>IF('3. Expenditures'!D152="CCAC", '3. Expenditures'!R152, 0)</f>
        <v>0</v>
      </c>
      <c r="U159" s="310">
        <f>IF('3. Expenditures'!D152="CCAC", '3. Expenditures'!T152, 0)</f>
        <v>0</v>
      </c>
      <c r="V159" s="286"/>
      <c r="W159" s="286"/>
      <c r="X159" s="286"/>
      <c r="Y159" s="286"/>
      <c r="Z159" s="286"/>
      <c r="AA159" s="286"/>
      <c r="AB159" s="286"/>
    </row>
    <row r="160" spans="2:28" s="57" customFormat="1" ht="13.5" x14ac:dyDescent="0.25">
      <c r="B160" s="188" t="str">
        <f>IF('INT-Pivots'!G155="","",'INT-Pivots'!G155)</f>
        <v/>
      </c>
      <c r="C160" s="189" t="str">
        <f>IF('INT-Pivots'!K155="","",IF('INT-Pivots'!K155="(blank)","Project end",VALUE('INT-Pivots'!K155)))</f>
        <v/>
      </c>
      <c r="D160" s="190" t="str">
        <f>IF(ISBLANK('2. Narrative'!R155),"",'2. Narrative'!R155)</f>
        <v/>
      </c>
      <c r="E160" s="190" t="str">
        <f>IF(ISBLANK('2. Narrative'!X155),"",'2. Narrative'!X155)</f>
        <v/>
      </c>
      <c r="F160" s="190" t="str">
        <f>IF(ISBLANK('2. Narrative'!AD155),"",'2. Narrative'!AD155)</f>
        <v/>
      </c>
      <c r="G160" s="190" t="str">
        <f>IF(ISBLANK('2. Narrative'!AJ155),"",'2. Narrative'!AJ155)</f>
        <v/>
      </c>
      <c r="H160" s="190" t="str">
        <f>IF(ISBLANK('2. Narrative'!AP155),"",'2. Narrative'!AP155)</f>
        <v/>
      </c>
      <c r="I160" s="191" t="str">
        <f t="shared" si="13"/>
        <v>no</v>
      </c>
      <c r="J160" s="191" t="str">
        <f t="shared" si="15"/>
        <v>no</v>
      </c>
      <c r="K160" s="191" t="str">
        <f t="shared" si="14"/>
        <v>no</v>
      </c>
      <c r="M160" s="158">
        <f>IF('3. Expenditures'!D153="CCAC", '3. Expenditures'!B153, 0)</f>
        <v>0</v>
      </c>
      <c r="N160" s="158">
        <f>IF('3. Expenditures'!D153="CCAC", '3. Expenditures'!C153, 0)</f>
        <v>0</v>
      </c>
      <c r="O160" s="278">
        <f>IF('3. Expenditures'!D153="CCAC", '3. Expenditures'!E153, 0)</f>
        <v>0</v>
      </c>
      <c r="P160" s="308">
        <f t="shared" si="16"/>
        <v>0</v>
      </c>
      <c r="Q160" s="317">
        <f>IF('3. Expenditures'!D153="CCAC", '3. Expenditures'!L153, 0)</f>
        <v>0</v>
      </c>
      <c r="R160" s="310">
        <f>IF('3. Expenditures'!D153="CCAC", '3. Expenditures'!N153, 0)</f>
        <v>0</v>
      </c>
      <c r="S160" s="310">
        <f>IF('3. Expenditures'!D153="CCAC", '3. Expenditures'!P153, 0)</f>
        <v>0</v>
      </c>
      <c r="T160" s="310">
        <f>IF('3. Expenditures'!D153="CCAC", '3. Expenditures'!R153, 0)</f>
        <v>0</v>
      </c>
      <c r="U160" s="310">
        <f>IF('3. Expenditures'!D153="CCAC", '3. Expenditures'!T153, 0)</f>
        <v>0</v>
      </c>
      <c r="V160" s="286"/>
      <c r="W160" s="286"/>
      <c r="X160" s="286"/>
      <c r="Y160" s="286"/>
      <c r="Z160" s="286"/>
      <c r="AA160" s="286"/>
      <c r="AB160" s="286"/>
    </row>
    <row r="161" spans="2:28" s="57" customFormat="1" ht="13.5" x14ac:dyDescent="0.25">
      <c r="B161" s="188" t="str">
        <f>IF('INT-Pivots'!G156="","",'INT-Pivots'!G156)</f>
        <v/>
      </c>
      <c r="C161" s="189" t="str">
        <f>IF('INT-Pivots'!K156="","",IF('INT-Pivots'!K156="(blank)","Project end",VALUE('INT-Pivots'!K156)))</f>
        <v/>
      </c>
      <c r="D161" s="190" t="str">
        <f>IF(ISBLANK('2. Narrative'!R156),"",'2. Narrative'!R156)</f>
        <v/>
      </c>
      <c r="E161" s="190" t="str">
        <f>IF(ISBLANK('2. Narrative'!X156),"",'2. Narrative'!X156)</f>
        <v/>
      </c>
      <c r="F161" s="190" t="str">
        <f>IF(ISBLANK('2. Narrative'!AD156),"",'2. Narrative'!AD156)</f>
        <v/>
      </c>
      <c r="G161" s="190" t="str">
        <f>IF(ISBLANK('2. Narrative'!AJ156),"",'2. Narrative'!AJ156)</f>
        <v/>
      </c>
      <c r="H161" s="190" t="str">
        <f>IF(ISBLANK('2. Narrative'!AP156),"",'2. Narrative'!AP156)</f>
        <v/>
      </c>
      <c r="I161" s="191" t="str">
        <f t="shared" si="13"/>
        <v>no</v>
      </c>
      <c r="J161" s="191" t="str">
        <f t="shared" si="15"/>
        <v>no</v>
      </c>
      <c r="K161" s="191" t="str">
        <f t="shared" si="14"/>
        <v>no</v>
      </c>
      <c r="M161" s="158">
        <f>IF('3. Expenditures'!D154="CCAC", '3. Expenditures'!B154, 0)</f>
        <v>0</v>
      </c>
      <c r="N161" s="158">
        <f>IF('3. Expenditures'!D154="CCAC", '3. Expenditures'!C154, 0)</f>
        <v>0</v>
      </c>
      <c r="O161" s="278">
        <f>IF('3. Expenditures'!D154="CCAC", '3. Expenditures'!E154, 0)</f>
        <v>0</v>
      </c>
      <c r="P161" s="308">
        <f t="shared" si="16"/>
        <v>0</v>
      </c>
      <c r="Q161" s="316">
        <f>IF('3. Expenditures'!D154="CCAC", '3. Expenditures'!L154, 0)</f>
        <v>0</v>
      </c>
      <c r="R161" s="310">
        <f>IF('3. Expenditures'!D154="CCAC", '3. Expenditures'!N154, 0)</f>
        <v>0</v>
      </c>
      <c r="S161" s="310">
        <f>IF('3. Expenditures'!D154="CCAC", '3. Expenditures'!P154, 0)</f>
        <v>0</v>
      </c>
      <c r="T161" s="310">
        <f>IF('3. Expenditures'!D154="CCAC", '3. Expenditures'!R154, 0)</f>
        <v>0</v>
      </c>
      <c r="U161" s="310">
        <f>IF('3. Expenditures'!D154="CCAC", '3. Expenditures'!T154, 0)</f>
        <v>0</v>
      </c>
      <c r="V161" s="286"/>
      <c r="W161" s="286"/>
      <c r="X161" s="286"/>
      <c r="Y161" s="286"/>
      <c r="Z161" s="286"/>
      <c r="AA161" s="286"/>
      <c r="AB161" s="286"/>
    </row>
    <row r="162" spans="2:28" s="57" customFormat="1" ht="13.5" x14ac:dyDescent="0.25">
      <c r="B162" s="188" t="str">
        <f>IF('INT-Pivots'!G157="","",'INT-Pivots'!G157)</f>
        <v/>
      </c>
      <c r="C162" s="189" t="str">
        <f>IF('INT-Pivots'!K157="","",IF('INT-Pivots'!K157="(blank)","Project end",VALUE('INT-Pivots'!K157)))</f>
        <v/>
      </c>
      <c r="D162" s="190" t="str">
        <f>IF(ISBLANK('2. Narrative'!R157),"",'2. Narrative'!R157)</f>
        <v/>
      </c>
      <c r="E162" s="190" t="str">
        <f>IF(ISBLANK('2. Narrative'!X157),"",'2. Narrative'!X157)</f>
        <v/>
      </c>
      <c r="F162" s="190" t="str">
        <f>IF(ISBLANK('2. Narrative'!AD157),"",'2. Narrative'!AD157)</f>
        <v/>
      </c>
      <c r="G162" s="190" t="str">
        <f>IF(ISBLANK('2. Narrative'!AJ157),"",'2. Narrative'!AJ157)</f>
        <v/>
      </c>
      <c r="H162" s="190" t="str">
        <f>IF(ISBLANK('2. Narrative'!AP157),"",'2. Narrative'!AP157)</f>
        <v/>
      </c>
      <c r="I162" s="191" t="str">
        <f t="shared" si="13"/>
        <v>no</v>
      </c>
      <c r="J162" s="191" t="str">
        <f t="shared" si="15"/>
        <v>no</v>
      </c>
      <c r="K162" s="191" t="str">
        <f t="shared" si="14"/>
        <v>no</v>
      </c>
      <c r="M162" s="158">
        <f>IF('3. Expenditures'!D155="CCAC", '3. Expenditures'!B155, 0)</f>
        <v>0</v>
      </c>
      <c r="N162" s="158">
        <f>IF('3. Expenditures'!D155="CCAC", '3. Expenditures'!C155, 0)</f>
        <v>0</v>
      </c>
      <c r="O162" s="278">
        <f>IF('3. Expenditures'!D155="CCAC", '3. Expenditures'!E155, 0)</f>
        <v>0</v>
      </c>
      <c r="P162" s="308">
        <f t="shared" si="16"/>
        <v>0</v>
      </c>
      <c r="Q162" s="316">
        <f>IF('3. Expenditures'!D155="CCAC", '3. Expenditures'!L155, 0)</f>
        <v>0</v>
      </c>
      <c r="R162" s="310">
        <f>IF('3. Expenditures'!D155="CCAC", '3. Expenditures'!N155, 0)</f>
        <v>0</v>
      </c>
      <c r="S162" s="310">
        <f>IF('3. Expenditures'!D155="CCAC", '3. Expenditures'!P155, 0)</f>
        <v>0</v>
      </c>
      <c r="T162" s="310">
        <f>IF('3. Expenditures'!D155="CCAC", '3. Expenditures'!R155, 0)</f>
        <v>0</v>
      </c>
      <c r="U162" s="310">
        <f>IF('3. Expenditures'!D155="CCAC", '3. Expenditures'!T155, 0)</f>
        <v>0</v>
      </c>
      <c r="V162" s="286"/>
      <c r="W162" s="286"/>
      <c r="X162" s="286"/>
      <c r="Y162" s="286"/>
      <c r="Z162" s="286"/>
      <c r="AA162" s="286"/>
      <c r="AB162" s="286"/>
    </row>
    <row r="163" spans="2:28" s="57" customFormat="1" ht="13.5" x14ac:dyDescent="0.25">
      <c r="B163" s="188" t="str">
        <f>IF('INT-Pivots'!G158="","",'INT-Pivots'!G158)</f>
        <v/>
      </c>
      <c r="C163" s="189" t="str">
        <f>IF('INT-Pivots'!K158="","",IF('INT-Pivots'!K158="(blank)","Project end",VALUE('INT-Pivots'!K158)))</f>
        <v/>
      </c>
      <c r="D163" s="190" t="str">
        <f>IF(ISBLANK('2. Narrative'!R158),"",'2. Narrative'!R158)</f>
        <v/>
      </c>
      <c r="E163" s="190" t="str">
        <f>IF(ISBLANK('2. Narrative'!X158),"",'2. Narrative'!X158)</f>
        <v/>
      </c>
      <c r="F163" s="190" t="str">
        <f>IF(ISBLANK('2. Narrative'!AD158),"",'2. Narrative'!AD158)</f>
        <v/>
      </c>
      <c r="G163" s="190" t="str">
        <f>IF(ISBLANK('2. Narrative'!AJ158),"",'2. Narrative'!AJ158)</f>
        <v/>
      </c>
      <c r="H163" s="190" t="str">
        <f>IF(ISBLANK('2. Narrative'!AP158),"",'2. Narrative'!AP158)</f>
        <v/>
      </c>
      <c r="I163" s="191" t="str">
        <f t="shared" si="13"/>
        <v>no</v>
      </c>
      <c r="J163" s="191" t="str">
        <f t="shared" si="15"/>
        <v>no</v>
      </c>
      <c r="K163" s="191" t="str">
        <f t="shared" si="14"/>
        <v>no</v>
      </c>
      <c r="M163" s="158">
        <f>IF('3. Expenditures'!D156="CCAC", '3. Expenditures'!B156, 0)</f>
        <v>0</v>
      </c>
      <c r="N163" s="158">
        <f>IF('3. Expenditures'!D156="CCAC", '3. Expenditures'!C156, 0)</f>
        <v>0</v>
      </c>
      <c r="O163" s="278">
        <f>IF('3. Expenditures'!D156="CCAC", '3. Expenditures'!E156, 0)</f>
        <v>0</v>
      </c>
      <c r="P163" s="308">
        <f t="shared" si="16"/>
        <v>0</v>
      </c>
      <c r="Q163" s="317">
        <f>IF('3. Expenditures'!D156="CCAC", '3. Expenditures'!L156, 0)</f>
        <v>0</v>
      </c>
      <c r="R163" s="310">
        <f>IF('3. Expenditures'!D156="CCAC", '3. Expenditures'!N156, 0)</f>
        <v>0</v>
      </c>
      <c r="S163" s="310">
        <f>IF('3. Expenditures'!D156="CCAC", '3. Expenditures'!P156, 0)</f>
        <v>0</v>
      </c>
      <c r="T163" s="310">
        <f>IF('3. Expenditures'!D156="CCAC", '3. Expenditures'!R156, 0)</f>
        <v>0</v>
      </c>
      <c r="U163" s="310">
        <f>IF('3. Expenditures'!D156="CCAC", '3. Expenditures'!T156, 0)</f>
        <v>0</v>
      </c>
      <c r="V163" s="286"/>
      <c r="W163" s="286"/>
      <c r="X163" s="286"/>
      <c r="Y163" s="286"/>
      <c r="Z163" s="286"/>
      <c r="AA163" s="286"/>
      <c r="AB163" s="286"/>
    </row>
    <row r="164" spans="2:28" s="57" customFormat="1" ht="13.5" x14ac:dyDescent="0.25">
      <c r="B164" s="188" t="str">
        <f>IF('INT-Pivots'!G159="","",'INT-Pivots'!G159)</f>
        <v/>
      </c>
      <c r="C164" s="189" t="str">
        <f>IF('INT-Pivots'!K159="","",IF('INT-Pivots'!K159="(blank)","Project end",VALUE('INT-Pivots'!K159)))</f>
        <v/>
      </c>
      <c r="D164" s="190" t="str">
        <f>IF(ISBLANK('2. Narrative'!R159),"",'2. Narrative'!R159)</f>
        <v/>
      </c>
      <c r="E164" s="190" t="str">
        <f>IF(ISBLANK('2. Narrative'!X159),"",'2. Narrative'!X159)</f>
        <v/>
      </c>
      <c r="F164" s="190" t="str">
        <f>IF(ISBLANK('2. Narrative'!AD159),"",'2. Narrative'!AD159)</f>
        <v/>
      </c>
      <c r="G164" s="190" t="str">
        <f>IF(ISBLANK('2. Narrative'!AJ159),"",'2. Narrative'!AJ159)</f>
        <v/>
      </c>
      <c r="H164" s="190" t="str">
        <f>IF(ISBLANK('2. Narrative'!AP159),"",'2. Narrative'!AP159)</f>
        <v/>
      </c>
      <c r="I164" s="191" t="str">
        <f t="shared" si="13"/>
        <v>no</v>
      </c>
      <c r="J164" s="191" t="str">
        <f t="shared" si="15"/>
        <v>no</v>
      </c>
      <c r="K164" s="191" t="str">
        <f t="shared" si="14"/>
        <v>no</v>
      </c>
      <c r="M164" s="158">
        <f>IF('3. Expenditures'!D157="CCAC", '3. Expenditures'!B157, 0)</f>
        <v>0</v>
      </c>
      <c r="N164" s="158">
        <f>IF('3. Expenditures'!D157="CCAC", '3. Expenditures'!C157, 0)</f>
        <v>0</v>
      </c>
      <c r="O164" s="278">
        <f>IF('3. Expenditures'!D157="CCAC", '3. Expenditures'!E157, 0)</f>
        <v>0</v>
      </c>
      <c r="P164" s="308">
        <f t="shared" si="16"/>
        <v>0</v>
      </c>
      <c r="Q164" s="316">
        <f>IF('3. Expenditures'!D157="CCAC", '3. Expenditures'!L157, 0)</f>
        <v>0</v>
      </c>
      <c r="R164" s="310">
        <f>IF('3. Expenditures'!D157="CCAC", '3. Expenditures'!N157, 0)</f>
        <v>0</v>
      </c>
      <c r="S164" s="310">
        <f>IF('3. Expenditures'!D157="CCAC", '3. Expenditures'!P157, 0)</f>
        <v>0</v>
      </c>
      <c r="T164" s="310">
        <f>IF('3. Expenditures'!D157="CCAC", '3. Expenditures'!R157, 0)</f>
        <v>0</v>
      </c>
      <c r="U164" s="310">
        <f>IF('3. Expenditures'!D157="CCAC", '3. Expenditures'!T157, 0)</f>
        <v>0</v>
      </c>
      <c r="V164" s="286"/>
      <c r="W164" s="286"/>
      <c r="X164" s="286"/>
      <c r="Y164" s="286"/>
      <c r="Z164" s="286"/>
      <c r="AA164" s="286"/>
      <c r="AB164" s="286"/>
    </row>
    <row r="165" spans="2:28" s="57" customFormat="1" ht="13.5" x14ac:dyDescent="0.25">
      <c r="B165" s="188" t="str">
        <f>IF('INT-Pivots'!G160="","",'INT-Pivots'!G160)</f>
        <v/>
      </c>
      <c r="C165" s="189" t="str">
        <f>IF('INT-Pivots'!K160="","",IF('INT-Pivots'!K160="(blank)","Project end",VALUE('INT-Pivots'!K160)))</f>
        <v/>
      </c>
      <c r="D165" s="190" t="str">
        <f>IF(ISBLANK('2. Narrative'!R160),"",'2. Narrative'!R160)</f>
        <v/>
      </c>
      <c r="E165" s="190" t="str">
        <f>IF(ISBLANK('2. Narrative'!X160),"",'2. Narrative'!X160)</f>
        <v/>
      </c>
      <c r="F165" s="190" t="str">
        <f>IF(ISBLANK('2. Narrative'!AD160),"",'2. Narrative'!AD160)</f>
        <v/>
      </c>
      <c r="G165" s="190" t="str">
        <f>IF(ISBLANK('2. Narrative'!AJ160),"",'2. Narrative'!AJ160)</f>
        <v/>
      </c>
      <c r="H165" s="190" t="str">
        <f>IF(ISBLANK('2. Narrative'!AP160),"",'2. Narrative'!AP160)</f>
        <v/>
      </c>
      <c r="I165" s="191" t="str">
        <f t="shared" si="13"/>
        <v>no</v>
      </c>
      <c r="J165" s="191" t="str">
        <f t="shared" si="15"/>
        <v>no</v>
      </c>
      <c r="K165" s="191" t="str">
        <f t="shared" si="14"/>
        <v>no</v>
      </c>
      <c r="M165" s="158">
        <f>IF('3. Expenditures'!D158="CCAC", '3. Expenditures'!B158, 0)</f>
        <v>0</v>
      </c>
      <c r="N165" s="158">
        <f>IF('3. Expenditures'!D158="CCAC", '3. Expenditures'!C158, 0)</f>
        <v>0</v>
      </c>
      <c r="O165" s="278">
        <f>IF('3. Expenditures'!D158="CCAC", '3. Expenditures'!E158, 0)</f>
        <v>0</v>
      </c>
      <c r="P165" s="308">
        <f t="shared" si="16"/>
        <v>0</v>
      </c>
      <c r="Q165" s="316">
        <f>IF('3. Expenditures'!D158="CCAC", '3. Expenditures'!L158, 0)</f>
        <v>0</v>
      </c>
      <c r="R165" s="310">
        <f>IF('3. Expenditures'!D158="CCAC", '3. Expenditures'!N158, 0)</f>
        <v>0</v>
      </c>
      <c r="S165" s="310">
        <f>IF('3. Expenditures'!D158="CCAC", '3. Expenditures'!P158, 0)</f>
        <v>0</v>
      </c>
      <c r="T165" s="310">
        <f>IF('3. Expenditures'!D158="CCAC", '3. Expenditures'!R158, 0)</f>
        <v>0</v>
      </c>
      <c r="U165" s="310">
        <f>IF('3. Expenditures'!D158="CCAC", '3. Expenditures'!T158, 0)</f>
        <v>0</v>
      </c>
      <c r="V165" s="286"/>
      <c r="W165" s="286"/>
      <c r="X165" s="286"/>
      <c r="Y165" s="286"/>
      <c r="Z165" s="286"/>
      <c r="AA165" s="286"/>
      <c r="AB165" s="286"/>
    </row>
    <row r="166" spans="2:28" s="57" customFormat="1" ht="13.5" x14ac:dyDescent="0.25">
      <c r="B166" s="188" t="str">
        <f>IF('INT-Pivots'!G161="","",'INT-Pivots'!G161)</f>
        <v/>
      </c>
      <c r="C166" s="189" t="str">
        <f>IF('INT-Pivots'!K161="","",IF('INT-Pivots'!K161="(blank)","Project end",VALUE('INT-Pivots'!K161)))</f>
        <v/>
      </c>
      <c r="D166" s="190" t="str">
        <f>IF(ISBLANK('2. Narrative'!R161),"",'2. Narrative'!R161)</f>
        <v/>
      </c>
      <c r="E166" s="190" t="str">
        <f>IF(ISBLANK('2. Narrative'!X161),"",'2. Narrative'!X161)</f>
        <v/>
      </c>
      <c r="F166" s="190" t="str">
        <f>IF(ISBLANK('2. Narrative'!AD161),"",'2. Narrative'!AD161)</f>
        <v/>
      </c>
      <c r="G166" s="190" t="str">
        <f>IF(ISBLANK('2. Narrative'!AJ161),"",'2. Narrative'!AJ161)</f>
        <v/>
      </c>
      <c r="H166" s="190" t="str">
        <f>IF(ISBLANK('2. Narrative'!AP161),"",'2. Narrative'!AP161)</f>
        <v/>
      </c>
      <c r="I166" s="191" t="str">
        <f t="shared" si="13"/>
        <v>no</v>
      </c>
      <c r="J166" s="191" t="str">
        <f t="shared" si="15"/>
        <v>no</v>
      </c>
      <c r="K166" s="191" t="str">
        <f t="shared" si="14"/>
        <v>no</v>
      </c>
      <c r="M166" s="158">
        <f>IF('3. Expenditures'!D159="CCAC", '3. Expenditures'!B159, 0)</f>
        <v>0</v>
      </c>
      <c r="N166" s="158">
        <f>IF('3. Expenditures'!D159="CCAC", '3. Expenditures'!C159, 0)</f>
        <v>0</v>
      </c>
      <c r="O166" s="278">
        <f>IF('3. Expenditures'!D159="CCAC", '3. Expenditures'!E159, 0)</f>
        <v>0</v>
      </c>
      <c r="P166" s="308">
        <f t="shared" si="16"/>
        <v>0</v>
      </c>
      <c r="Q166" s="317">
        <f>IF('3. Expenditures'!D159="CCAC", '3. Expenditures'!L159, 0)</f>
        <v>0</v>
      </c>
      <c r="R166" s="310">
        <f>IF('3. Expenditures'!D159="CCAC", '3. Expenditures'!N159, 0)</f>
        <v>0</v>
      </c>
      <c r="S166" s="310">
        <f>IF('3. Expenditures'!D159="CCAC", '3. Expenditures'!P159, 0)</f>
        <v>0</v>
      </c>
      <c r="T166" s="310">
        <f>IF('3. Expenditures'!D159="CCAC", '3. Expenditures'!R159, 0)</f>
        <v>0</v>
      </c>
      <c r="U166" s="310">
        <f>IF('3. Expenditures'!D159="CCAC", '3. Expenditures'!T159, 0)</f>
        <v>0</v>
      </c>
      <c r="V166" s="286"/>
      <c r="W166" s="286"/>
      <c r="X166" s="286"/>
      <c r="Y166" s="286"/>
      <c r="Z166" s="286"/>
      <c r="AA166" s="286"/>
      <c r="AB166" s="286"/>
    </row>
    <row r="167" spans="2:28" s="57" customFormat="1" ht="13.5" x14ac:dyDescent="0.25">
      <c r="B167" s="188" t="str">
        <f>IF('INT-Pivots'!G162="","",'INT-Pivots'!G162)</f>
        <v/>
      </c>
      <c r="C167" s="189" t="str">
        <f>IF('INT-Pivots'!K162="","",IF('INT-Pivots'!K162="(blank)","Project end",VALUE('INT-Pivots'!K162)))</f>
        <v/>
      </c>
      <c r="D167" s="190" t="str">
        <f>IF(ISBLANK('2. Narrative'!R162),"",'2. Narrative'!R162)</f>
        <v/>
      </c>
      <c r="E167" s="190" t="str">
        <f>IF(ISBLANK('2. Narrative'!X162),"",'2. Narrative'!X162)</f>
        <v/>
      </c>
      <c r="F167" s="190" t="str">
        <f>IF(ISBLANK('2. Narrative'!AD162),"",'2. Narrative'!AD162)</f>
        <v/>
      </c>
      <c r="G167" s="190" t="str">
        <f>IF(ISBLANK('2. Narrative'!AJ162),"",'2. Narrative'!AJ162)</f>
        <v/>
      </c>
      <c r="H167" s="190" t="str">
        <f>IF(ISBLANK('2. Narrative'!AP162),"",'2. Narrative'!AP162)</f>
        <v/>
      </c>
      <c r="I167" s="191" t="str">
        <f t="shared" si="13"/>
        <v>no</v>
      </c>
      <c r="J167" s="191" t="str">
        <f t="shared" si="15"/>
        <v>no</v>
      </c>
      <c r="K167" s="191" t="str">
        <f t="shared" si="14"/>
        <v>no</v>
      </c>
      <c r="M167" s="158">
        <f>IF('3. Expenditures'!D160="CCAC", '3. Expenditures'!B160, 0)</f>
        <v>0</v>
      </c>
      <c r="N167" s="158">
        <f>IF('3. Expenditures'!D160="CCAC", '3. Expenditures'!C160, 0)</f>
        <v>0</v>
      </c>
      <c r="O167" s="278">
        <f>IF('3. Expenditures'!D160="CCAC", '3. Expenditures'!E160, 0)</f>
        <v>0</v>
      </c>
      <c r="P167" s="308">
        <f t="shared" si="16"/>
        <v>0</v>
      </c>
      <c r="Q167" s="316">
        <f>IF('3. Expenditures'!D160="CCAC", '3. Expenditures'!L160, 0)</f>
        <v>0</v>
      </c>
      <c r="R167" s="310">
        <f>IF('3. Expenditures'!D160="CCAC", '3. Expenditures'!N160, 0)</f>
        <v>0</v>
      </c>
      <c r="S167" s="310">
        <f>IF('3. Expenditures'!D160="CCAC", '3. Expenditures'!P160, 0)</f>
        <v>0</v>
      </c>
      <c r="T167" s="310">
        <f>IF('3. Expenditures'!D160="CCAC", '3. Expenditures'!R160, 0)</f>
        <v>0</v>
      </c>
      <c r="U167" s="310">
        <f>IF('3. Expenditures'!D160="CCAC", '3. Expenditures'!T160, 0)</f>
        <v>0</v>
      </c>
      <c r="V167" s="286"/>
      <c r="W167" s="286"/>
      <c r="X167" s="286"/>
      <c r="Y167" s="286"/>
      <c r="Z167" s="286"/>
      <c r="AA167" s="286"/>
      <c r="AB167" s="286"/>
    </row>
    <row r="168" spans="2:28" s="57" customFormat="1" ht="13.5" x14ac:dyDescent="0.25">
      <c r="B168" s="188" t="str">
        <f>IF('INT-Pivots'!G163="","",'INT-Pivots'!G163)</f>
        <v/>
      </c>
      <c r="C168" s="189" t="str">
        <f>IF('INT-Pivots'!K163="","",IF('INT-Pivots'!K163="(blank)","Project end",VALUE('INT-Pivots'!K163)))</f>
        <v/>
      </c>
      <c r="D168" s="190" t="str">
        <f>IF(ISBLANK('2. Narrative'!R163),"",'2. Narrative'!R163)</f>
        <v/>
      </c>
      <c r="E168" s="190" t="str">
        <f>IF(ISBLANK('2. Narrative'!X163),"",'2. Narrative'!X163)</f>
        <v/>
      </c>
      <c r="F168" s="190" t="str">
        <f>IF(ISBLANK('2. Narrative'!AD163),"",'2. Narrative'!AD163)</f>
        <v/>
      </c>
      <c r="G168" s="190" t="str">
        <f>IF(ISBLANK('2. Narrative'!AJ163),"",'2. Narrative'!AJ163)</f>
        <v/>
      </c>
      <c r="H168" s="190" t="str">
        <f>IF(ISBLANK('2. Narrative'!AP163),"",'2. Narrative'!AP163)</f>
        <v/>
      </c>
      <c r="I168" s="191" t="str">
        <f t="shared" si="13"/>
        <v>no</v>
      </c>
      <c r="J168" s="191" t="str">
        <f t="shared" si="15"/>
        <v>no</v>
      </c>
      <c r="K168" s="191" t="str">
        <f t="shared" si="14"/>
        <v>no</v>
      </c>
      <c r="M168" s="158">
        <f>IF('3. Expenditures'!D161="CCAC", '3. Expenditures'!B161, 0)</f>
        <v>0</v>
      </c>
      <c r="N168" s="158">
        <f>IF('3. Expenditures'!D161="CCAC", '3. Expenditures'!C161, 0)</f>
        <v>0</v>
      </c>
      <c r="O168" s="278">
        <f>IF('3. Expenditures'!D161="CCAC", '3. Expenditures'!E161, 0)</f>
        <v>0</v>
      </c>
      <c r="P168" s="308">
        <f t="shared" si="16"/>
        <v>0</v>
      </c>
      <c r="Q168" s="316">
        <f>IF('3. Expenditures'!D161="CCAC", '3. Expenditures'!L161, 0)</f>
        <v>0</v>
      </c>
      <c r="R168" s="310">
        <f>IF('3. Expenditures'!D161="CCAC", '3. Expenditures'!N161, 0)</f>
        <v>0</v>
      </c>
      <c r="S168" s="310">
        <f>IF('3. Expenditures'!D161="CCAC", '3. Expenditures'!P161, 0)</f>
        <v>0</v>
      </c>
      <c r="T168" s="310">
        <f>IF('3. Expenditures'!D161="CCAC", '3. Expenditures'!R161, 0)</f>
        <v>0</v>
      </c>
      <c r="U168" s="310">
        <f>IF('3. Expenditures'!D161="CCAC", '3. Expenditures'!T161, 0)</f>
        <v>0</v>
      </c>
      <c r="V168" s="286"/>
      <c r="W168" s="286"/>
      <c r="X168" s="286"/>
      <c r="Y168" s="286"/>
      <c r="Z168" s="286"/>
      <c r="AA168" s="286"/>
      <c r="AB168" s="286"/>
    </row>
    <row r="169" spans="2:28" s="57" customFormat="1" ht="13.5" x14ac:dyDescent="0.25">
      <c r="B169" s="188" t="str">
        <f>IF('INT-Pivots'!G164="","",'INT-Pivots'!G164)</f>
        <v/>
      </c>
      <c r="C169" s="189" t="str">
        <f>IF('INT-Pivots'!K164="","",IF('INT-Pivots'!K164="(blank)","Project end",VALUE('INT-Pivots'!K164)))</f>
        <v/>
      </c>
      <c r="D169" s="190" t="str">
        <f>IF(ISBLANK('2. Narrative'!R164),"",'2. Narrative'!R164)</f>
        <v/>
      </c>
      <c r="E169" s="190" t="str">
        <f>IF(ISBLANK('2. Narrative'!X164),"",'2. Narrative'!X164)</f>
        <v/>
      </c>
      <c r="F169" s="190" t="str">
        <f>IF(ISBLANK('2. Narrative'!AD164),"",'2. Narrative'!AD164)</f>
        <v/>
      </c>
      <c r="G169" s="190" t="str">
        <f>IF(ISBLANK('2. Narrative'!AJ164),"",'2. Narrative'!AJ164)</f>
        <v/>
      </c>
      <c r="H169" s="190" t="str">
        <f>IF(ISBLANK('2. Narrative'!AP164),"",'2. Narrative'!AP164)</f>
        <v/>
      </c>
      <c r="I169" s="191" t="str">
        <f t="shared" si="13"/>
        <v>no</v>
      </c>
      <c r="J169" s="191" t="str">
        <f t="shared" si="15"/>
        <v>no</v>
      </c>
      <c r="K169" s="191" t="str">
        <f t="shared" si="14"/>
        <v>no</v>
      </c>
      <c r="M169" s="158">
        <f>IF('3. Expenditures'!D162="CCAC", '3. Expenditures'!B162, 0)</f>
        <v>0</v>
      </c>
      <c r="N169" s="158">
        <f>IF('3. Expenditures'!D162="CCAC", '3. Expenditures'!C162, 0)</f>
        <v>0</v>
      </c>
      <c r="O169" s="278">
        <f>IF('3. Expenditures'!D162="CCAC", '3. Expenditures'!E162, 0)</f>
        <v>0</v>
      </c>
      <c r="P169" s="308">
        <f t="shared" si="16"/>
        <v>0</v>
      </c>
      <c r="Q169" s="317">
        <f>IF('3. Expenditures'!D162="CCAC", '3. Expenditures'!L162, 0)</f>
        <v>0</v>
      </c>
      <c r="R169" s="310">
        <f>IF('3. Expenditures'!D162="CCAC", '3. Expenditures'!N162, 0)</f>
        <v>0</v>
      </c>
      <c r="S169" s="310">
        <f>IF('3. Expenditures'!D162="CCAC", '3. Expenditures'!P162, 0)</f>
        <v>0</v>
      </c>
      <c r="T169" s="310">
        <f>IF('3. Expenditures'!D162="CCAC", '3. Expenditures'!R162, 0)</f>
        <v>0</v>
      </c>
      <c r="U169" s="310">
        <f>IF('3. Expenditures'!D162="CCAC", '3. Expenditures'!T162, 0)</f>
        <v>0</v>
      </c>
      <c r="V169" s="286"/>
      <c r="W169" s="286"/>
      <c r="X169" s="286"/>
      <c r="Y169" s="286"/>
      <c r="Z169" s="286"/>
      <c r="AA169" s="286"/>
      <c r="AB169" s="286"/>
    </row>
    <row r="170" spans="2:28" s="57" customFormat="1" ht="13.5" x14ac:dyDescent="0.25">
      <c r="B170" s="188" t="str">
        <f>IF('INT-Pivots'!G165="","",'INT-Pivots'!G165)</f>
        <v/>
      </c>
      <c r="C170" s="189" t="str">
        <f>IF('INT-Pivots'!K165="","",IF('INT-Pivots'!K165="(blank)","Project end",VALUE('INT-Pivots'!K165)))</f>
        <v/>
      </c>
      <c r="D170" s="190" t="str">
        <f>IF(ISBLANK('2. Narrative'!R165),"",'2. Narrative'!R165)</f>
        <v/>
      </c>
      <c r="E170" s="190" t="str">
        <f>IF(ISBLANK('2. Narrative'!X165),"",'2. Narrative'!X165)</f>
        <v/>
      </c>
      <c r="F170" s="190" t="str">
        <f>IF(ISBLANK('2. Narrative'!AD165),"",'2. Narrative'!AD165)</f>
        <v/>
      </c>
      <c r="G170" s="190" t="str">
        <f>IF(ISBLANK('2. Narrative'!AJ165),"",'2. Narrative'!AJ165)</f>
        <v/>
      </c>
      <c r="H170" s="190" t="str">
        <f>IF(ISBLANK('2. Narrative'!AP165),"",'2. Narrative'!AP165)</f>
        <v/>
      </c>
      <c r="I170" s="191" t="str">
        <f t="shared" si="13"/>
        <v>no</v>
      </c>
      <c r="J170" s="191" t="str">
        <f t="shared" si="15"/>
        <v>no</v>
      </c>
      <c r="K170" s="191" t="str">
        <f t="shared" si="14"/>
        <v>no</v>
      </c>
      <c r="M170" s="158">
        <f>IF('3. Expenditures'!D163="CCAC", '3. Expenditures'!B163, 0)</f>
        <v>0</v>
      </c>
      <c r="N170" s="158">
        <f>IF('3. Expenditures'!D163="CCAC", '3. Expenditures'!C163, 0)</f>
        <v>0</v>
      </c>
      <c r="O170" s="278">
        <f>IF('3. Expenditures'!D163="CCAC", '3. Expenditures'!E163, 0)</f>
        <v>0</v>
      </c>
      <c r="P170" s="308">
        <f t="shared" si="16"/>
        <v>0</v>
      </c>
      <c r="Q170" s="316">
        <f>IF('3. Expenditures'!D163="CCAC", '3. Expenditures'!L163, 0)</f>
        <v>0</v>
      </c>
      <c r="R170" s="310">
        <f>IF('3. Expenditures'!D163="CCAC", '3. Expenditures'!N163, 0)</f>
        <v>0</v>
      </c>
      <c r="S170" s="310">
        <f>IF('3. Expenditures'!D163="CCAC", '3. Expenditures'!P163, 0)</f>
        <v>0</v>
      </c>
      <c r="T170" s="310">
        <f>IF('3. Expenditures'!D163="CCAC", '3. Expenditures'!R163, 0)</f>
        <v>0</v>
      </c>
      <c r="U170" s="310">
        <f>IF('3. Expenditures'!D163="CCAC", '3. Expenditures'!T163, 0)</f>
        <v>0</v>
      </c>
      <c r="V170" s="286"/>
      <c r="W170" s="286"/>
      <c r="X170" s="286"/>
      <c r="Y170" s="286"/>
      <c r="Z170" s="286"/>
      <c r="AA170" s="286"/>
      <c r="AB170" s="286"/>
    </row>
    <row r="171" spans="2:28" s="57" customFormat="1" ht="13.5" x14ac:dyDescent="0.25">
      <c r="B171" s="188" t="str">
        <f>IF('INT-Pivots'!G166="","",'INT-Pivots'!G166)</f>
        <v/>
      </c>
      <c r="C171" s="189" t="str">
        <f>IF('INT-Pivots'!K166="","",IF('INT-Pivots'!K166="(blank)","Project end",VALUE('INT-Pivots'!K166)))</f>
        <v/>
      </c>
      <c r="D171" s="190" t="str">
        <f>IF(ISBLANK('2. Narrative'!R166),"",'2. Narrative'!R166)</f>
        <v/>
      </c>
      <c r="E171" s="190" t="str">
        <f>IF(ISBLANK('2. Narrative'!X166),"",'2. Narrative'!X166)</f>
        <v/>
      </c>
      <c r="F171" s="190" t="str">
        <f>IF(ISBLANK('2. Narrative'!AD166),"",'2. Narrative'!AD166)</f>
        <v/>
      </c>
      <c r="G171" s="190" t="str">
        <f>IF(ISBLANK('2. Narrative'!AJ166),"",'2. Narrative'!AJ166)</f>
        <v/>
      </c>
      <c r="H171" s="190" t="str">
        <f>IF(ISBLANK('2. Narrative'!AP166),"",'2. Narrative'!AP166)</f>
        <v/>
      </c>
      <c r="I171" s="191" t="str">
        <f t="shared" si="13"/>
        <v>no</v>
      </c>
      <c r="J171" s="191" t="str">
        <f t="shared" si="15"/>
        <v>no</v>
      </c>
      <c r="K171" s="191" t="str">
        <f t="shared" si="14"/>
        <v>no</v>
      </c>
      <c r="M171" s="158">
        <f>IF('3. Expenditures'!D164="CCAC", '3. Expenditures'!B164, 0)</f>
        <v>0</v>
      </c>
      <c r="N171" s="158">
        <f>IF('3. Expenditures'!D164="CCAC", '3. Expenditures'!C164, 0)</f>
        <v>0</v>
      </c>
      <c r="O171" s="278">
        <f>IF('3. Expenditures'!D164="CCAC", '3. Expenditures'!E164, 0)</f>
        <v>0</v>
      </c>
      <c r="P171" s="308">
        <f t="shared" si="16"/>
        <v>0</v>
      </c>
      <c r="Q171" s="316">
        <f>IF('3. Expenditures'!D164="CCAC", '3. Expenditures'!L164, 0)</f>
        <v>0</v>
      </c>
      <c r="R171" s="310">
        <f>IF('3. Expenditures'!D164="CCAC", '3. Expenditures'!N164, 0)</f>
        <v>0</v>
      </c>
      <c r="S171" s="310">
        <f>IF('3. Expenditures'!D164="CCAC", '3. Expenditures'!P164, 0)</f>
        <v>0</v>
      </c>
      <c r="T171" s="310">
        <f>IF('3. Expenditures'!D164="CCAC", '3. Expenditures'!R164, 0)</f>
        <v>0</v>
      </c>
      <c r="U171" s="310">
        <f>IF('3. Expenditures'!D164="CCAC", '3. Expenditures'!T164, 0)</f>
        <v>0</v>
      </c>
      <c r="V171" s="286"/>
      <c r="W171" s="286"/>
      <c r="X171" s="286"/>
      <c r="Y171" s="286"/>
      <c r="Z171" s="286"/>
      <c r="AA171" s="286"/>
      <c r="AB171" s="286"/>
    </row>
    <row r="172" spans="2:28" s="57" customFormat="1" ht="13.5" x14ac:dyDescent="0.25">
      <c r="B172" s="188" t="str">
        <f>IF('INT-Pivots'!G167="","",'INT-Pivots'!G167)</f>
        <v/>
      </c>
      <c r="C172" s="189" t="str">
        <f>IF('INT-Pivots'!K167="","",IF('INT-Pivots'!K167="(blank)","Project end",VALUE('INT-Pivots'!K167)))</f>
        <v/>
      </c>
      <c r="D172" s="190" t="str">
        <f>IF(ISBLANK('2. Narrative'!R167),"",'2. Narrative'!R167)</f>
        <v/>
      </c>
      <c r="E172" s="190" t="str">
        <f>IF(ISBLANK('2. Narrative'!X167),"",'2. Narrative'!X167)</f>
        <v/>
      </c>
      <c r="F172" s="190" t="str">
        <f>IF(ISBLANK('2. Narrative'!AD167),"",'2. Narrative'!AD167)</f>
        <v/>
      </c>
      <c r="G172" s="190" t="str">
        <f>IF(ISBLANK('2. Narrative'!AJ167),"",'2. Narrative'!AJ167)</f>
        <v/>
      </c>
      <c r="H172" s="190" t="str">
        <f>IF(ISBLANK('2. Narrative'!AP167),"",'2. Narrative'!AP167)</f>
        <v/>
      </c>
      <c r="I172" s="191" t="str">
        <f t="shared" si="13"/>
        <v>no</v>
      </c>
      <c r="J172" s="191" t="str">
        <f t="shared" si="15"/>
        <v>no</v>
      </c>
      <c r="K172" s="191" t="str">
        <f t="shared" si="14"/>
        <v>no</v>
      </c>
      <c r="M172" s="158">
        <f>IF('3. Expenditures'!D165="CCAC", '3. Expenditures'!B165, 0)</f>
        <v>0</v>
      </c>
      <c r="N172" s="158" t="str">
        <f>IF('INT-Pivots'!AU166="","",IF('INT-Pivots'!AU166="0","",'INT-Pivots'!AU166))</f>
        <v/>
      </c>
      <c r="O172" s="278">
        <f>IF('3. Expenditures'!D165="CCAC", '3. Expenditures'!E165, 0)</f>
        <v>0</v>
      </c>
      <c r="P172" s="308">
        <f t="shared" si="16"/>
        <v>0</v>
      </c>
      <c r="Q172" s="317">
        <f>IF('3. Expenditures'!D165="CCAC", '3. Expenditures'!L165, 0)</f>
        <v>0</v>
      </c>
      <c r="R172" s="310">
        <f>IF('3. Expenditures'!D165="CCAC", '3. Expenditures'!N165, 0)</f>
        <v>0</v>
      </c>
      <c r="S172" s="310">
        <f>IF('3. Expenditures'!D165="CCAC", '3. Expenditures'!P165, 0)</f>
        <v>0</v>
      </c>
      <c r="T172" s="310">
        <f>IF('3. Expenditures'!D165="CCAC", '3. Expenditures'!R165, 0)</f>
        <v>0</v>
      </c>
      <c r="U172" s="310">
        <f>IF('3. Expenditures'!D165="CCAC", '3. Expenditures'!T165, 0)</f>
        <v>0</v>
      </c>
      <c r="V172" s="286"/>
      <c r="W172" s="286"/>
      <c r="X172" s="286"/>
      <c r="Y172" s="286"/>
      <c r="Z172" s="286"/>
      <c r="AA172" s="286"/>
      <c r="AB172" s="286"/>
    </row>
    <row r="173" spans="2:28" s="57" customFormat="1" ht="13.5" x14ac:dyDescent="0.25">
      <c r="B173" s="188" t="str">
        <f>IF('INT-Pivots'!G168="","",'INT-Pivots'!G168)</f>
        <v/>
      </c>
      <c r="C173" s="189" t="str">
        <f>IF('INT-Pivots'!K168="","",IF('INT-Pivots'!K168="(blank)","Project end",VALUE('INT-Pivots'!K168)))</f>
        <v/>
      </c>
      <c r="D173" s="190" t="str">
        <f>IF(ISBLANK('2. Narrative'!R168),"",'2. Narrative'!R168)</f>
        <v/>
      </c>
      <c r="E173" s="190" t="str">
        <f>IF(ISBLANK('2. Narrative'!X168),"",'2. Narrative'!X168)</f>
        <v/>
      </c>
      <c r="F173" s="190" t="str">
        <f>IF(ISBLANK('2. Narrative'!AD168),"",'2. Narrative'!AD168)</f>
        <v/>
      </c>
      <c r="G173" s="190" t="str">
        <f>IF(ISBLANK('2. Narrative'!AJ168),"",'2. Narrative'!AJ168)</f>
        <v/>
      </c>
      <c r="H173" s="190" t="str">
        <f>IF(ISBLANK('2. Narrative'!AP168),"",'2. Narrative'!AP168)</f>
        <v/>
      </c>
      <c r="I173" s="191" t="str">
        <f t="shared" si="13"/>
        <v>no</v>
      </c>
      <c r="J173" s="191" t="str">
        <f t="shared" si="15"/>
        <v>no</v>
      </c>
      <c r="K173" s="191" t="str">
        <f t="shared" si="14"/>
        <v>no</v>
      </c>
      <c r="M173" s="158">
        <f>IF('3. Expenditures'!D166="CCAC", '3. Expenditures'!B166, 0)</f>
        <v>0</v>
      </c>
      <c r="N173" s="158" t="str">
        <f>IF('INT-Pivots'!AU167="","",IF('INT-Pivots'!AU167="0","",'INT-Pivots'!AU167))</f>
        <v/>
      </c>
      <c r="O173" s="278">
        <f>IF('3. Expenditures'!D166="CCAC", '3. Expenditures'!E166, 0)</f>
        <v>0</v>
      </c>
      <c r="P173" s="308">
        <f t="shared" si="16"/>
        <v>0</v>
      </c>
      <c r="Q173" s="316">
        <f>IF('3. Expenditures'!D166="CCAC", '3. Expenditures'!L166, 0)</f>
        <v>0</v>
      </c>
      <c r="R173" s="310">
        <f>IF('3. Expenditures'!D166="CCAC", '3. Expenditures'!N166, 0)</f>
        <v>0</v>
      </c>
      <c r="S173" s="310">
        <f>IF('3. Expenditures'!D166="CCAC", '3. Expenditures'!P166, 0)</f>
        <v>0</v>
      </c>
      <c r="T173" s="310">
        <f>IF('3. Expenditures'!D166="CCAC", '3. Expenditures'!R166, 0)</f>
        <v>0</v>
      </c>
      <c r="U173" s="310">
        <f>IF('3. Expenditures'!D166="CCAC", '3. Expenditures'!T166, 0)</f>
        <v>0</v>
      </c>
      <c r="V173" s="286"/>
      <c r="W173" s="286"/>
      <c r="X173" s="286"/>
      <c r="Y173" s="286"/>
      <c r="Z173" s="286"/>
      <c r="AA173" s="286"/>
      <c r="AB173" s="286"/>
    </row>
    <row r="174" spans="2:28" s="57" customFormat="1" ht="13.5" x14ac:dyDescent="0.25">
      <c r="B174" s="188" t="str">
        <f>IF('INT-Pivots'!G169="","",'INT-Pivots'!G169)</f>
        <v/>
      </c>
      <c r="C174" s="189" t="str">
        <f>IF('INT-Pivots'!K169="","",IF('INT-Pivots'!K169="(blank)","Project end",VALUE('INT-Pivots'!K169)))</f>
        <v/>
      </c>
      <c r="D174" s="190" t="str">
        <f>IF(ISBLANK('2. Narrative'!R169),"",'2. Narrative'!R169)</f>
        <v/>
      </c>
      <c r="E174" s="190" t="str">
        <f>IF(ISBLANK('2. Narrative'!X169),"",'2. Narrative'!X169)</f>
        <v/>
      </c>
      <c r="F174" s="190" t="str">
        <f>IF(ISBLANK('2. Narrative'!AD169),"",'2. Narrative'!AD169)</f>
        <v/>
      </c>
      <c r="G174" s="190" t="str">
        <f>IF(ISBLANK('2. Narrative'!AJ169),"",'2. Narrative'!AJ169)</f>
        <v/>
      </c>
      <c r="H174" s="190" t="str">
        <f>IF(ISBLANK('2. Narrative'!AP169),"",'2. Narrative'!AP169)</f>
        <v/>
      </c>
      <c r="I174" s="191" t="str">
        <f t="shared" si="13"/>
        <v>no</v>
      </c>
      <c r="J174" s="191" t="str">
        <f t="shared" si="15"/>
        <v>no</v>
      </c>
      <c r="K174" s="191" t="str">
        <f t="shared" si="14"/>
        <v>no</v>
      </c>
      <c r="M174" s="158" t="str">
        <f>IF('INT-Pivots'!AT168="","",IF('INT-Pivots'!AT168="0","",'INT-Pivots'!AT168))</f>
        <v/>
      </c>
      <c r="N174" s="158" t="str">
        <f>IF('INT-Pivots'!AU168="","",IF('INT-Pivots'!AU168="0","",'INT-Pivots'!AU168))</f>
        <v/>
      </c>
      <c r="O174" s="278">
        <f>IF('3. Expenditures'!D167="CCAC", '3. Expenditures'!E167, 0)</f>
        <v>0</v>
      </c>
      <c r="P174" s="308">
        <f t="shared" si="16"/>
        <v>0</v>
      </c>
      <c r="Q174" s="316">
        <f>IF('3. Expenditures'!D167="CCAC", '3. Expenditures'!L167, 0)</f>
        <v>0</v>
      </c>
      <c r="R174" s="310">
        <f>IF('3. Expenditures'!D167="CCAC", '3. Expenditures'!N167, 0)</f>
        <v>0</v>
      </c>
      <c r="S174" s="310">
        <f>IF('3. Expenditures'!D167="CCAC", '3. Expenditures'!P167, 0)</f>
        <v>0</v>
      </c>
      <c r="T174" s="310">
        <f>IF('3. Expenditures'!D167="CCAC", '3. Expenditures'!R167, 0)</f>
        <v>0</v>
      </c>
      <c r="U174" s="310">
        <f>IF('3. Expenditures'!D167="CCAC", '3. Expenditures'!T167, 0)</f>
        <v>0</v>
      </c>
      <c r="V174" s="286"/>
      <c r="W174" s="286"/>
      <c r="X174" s="286"/>
      <c r="Y174" s="286"/>
      <c r="Z174" s="286"/>
      <c r="AA174" s="286"/>
      <c r="AB174" s="286"/>
    </row>
    <row r="175" spans="2:28" s="57" customFormat="1" ht="13.5" x14ac:dyDescent="0.25">
      <c r="B175" s="188" t="str">
        <f>IF('INT-Pivots'!G170="","",'INT-Pivots'!G170)</f>
        <v/>
      </c>
      <c r="C175" s="189" t="str">
        <f>IF('INT-Pivots'!K170="","",IF('INT-Pivots'!K170="(blank)","Project end",VALUE('INT-Pivots'!K170)))</f>
        <v/>
      </c>
      <c r="D175" s="190" t="str">
        <f>IF(ISBLANK('2. Narrative'!R170),"",'2. Narrative'!R170)</f>
        <v/>
      </c>
      <c r="E175" s="190" t="str">
        <f>IF(ISBLANK('2. Narrative'!X170),"",'2. Narrative'!X170)</f>
        <v/>
      </c>
      <c r="F175" s="190" t="str">
        <f>IF(ISBLANK('2. Narrative'!AD170),"",'2. Narrative'!AD170)</f>
        <v/>
      </c>
      <c r="G175" s="190" t="str">
        <f>IF(ISBLANK('2. Narrative'!AJ170),"",'2. Narrative'!AJ170)</f>
        <v/>
      </c>
      <c r="H175" s="190" t="str">
        <f>IF(ISBLANK('2. Narrative'!AP170),"",'2. Narrative'!AP170)</f>
        <v/>
      </c>
      <c r="I175" s="191" t="str">
        <f t="shared" si="13"/>
        <v>no</v>
      </c>
      <c r="J175" s="191" t="str">
        <f t="shared" si="15"/>
        <v>no</v>
      </c>
      <c r="K175" s="191" t="str">
        <f t="shared" si="14"/>
        <v>no</v>
      </c>
      <c r="M175" s="158" t="str">
        <f>IF('INT-Pivots'!AT169="","",IF('INT-Pivots'!AT169="0","",'INT-Pivots'!AT169))</f>
        <v/>
      </c>
      <c r="N175" s="158" t="str">
        <f>IF('INT-Pivots'!AU169="","",IF('INT-Pivots'!AU169="0","",'INT-Pivots'!AU169))</f>
        <v/>
      </c>
      <c r="O175" s="278">
        <f>IF('3. Expenditures'!D168="CCAC", '3. Expenditures'!E168, 0)</f>
        <v>0</v>
      </c>
      <c r="P175" s="308">
        <f t="shared" si="16"/>
        <v>0</v>
      </c>
      <c r="Q175" s="317">
        <f>IF('3. Expenditures'!D168="CCAC", '3. Expenditures'!L168, 0)</f>
        <v>0</v>
      </c>
      <c r="R175" s="310">
        <f>IF('3. Expenditures'!D168="CCAC", '3. Expenditures'!N168, 0)</f>
        <v>0</v>
      </c>
      <c r="S175" s="310">
        <f>IF('3. Expenditures'!D168="CCAC", '3. Expenditures'!P168, 0)</f>
        <v>0</v>
      </c>
      <c r="T175" s="310">
        <f>IF('3. Expenditures'!D168="CCAC", '3. Expenditures'!R168, 0)</f>
        <v>0</v>
      </c>
      <c r="U175" s="310">
        <f>IF('3. Expenditures'!D168="CCAC", '3. Expenditures'!T168, 0)</f>
        <v>0</v>
      </c>
      <c r="V175" s="286"/>
      <c r="W175" s="286"/>
      <c r="X175" s="286"/>
      <c r="Y175" s="286"/>
      <c r="Z175" s="286"/>
      <c r="AA175" s="286"/>
      <c r="AB175" s="286"/>
    </row>
    <row r="176" spans="2:28" s="57" customFormat="1" ht="13.5" x14ac:dyDescent="0.25">
      <c r="B176" s="188" t="str">
        <f>IF('INT-Pivots'!G171="","",'INT-Pivots'!G171)</f>
        <v/>
      </c>
      <c r="C176" s="189" t="str">
        <f>IF('INT-Pivots'!K171="","",IF('INT-Pivots'!K171="(blank)","Project end",VALUE('INT-Pivots'!K171)))</f>
        <v/>
      </c>
      <c r="D176" s="190" t="str">
        <f>IF(ISBLANK('2. Narrative'!R171),"",'2. Narrative'!R171)</f>
        <v/>
      </c>
      <c r="E176" s="190" t="str">
        <f>IF(ISBLANK('2. Narrative'!X171),"",'2. Narrative'!X171)</f>
        <v/>
      </c>
      <c r="F176" s="190" t="str">
        <f>IF(ISBLANK('2. Narrative'!AD171),"",'2. Narrative'!AD171)</f>
        <v/>
      </c>
      <c r="G176" s="190" t="str">
        <f>IF(ISBLANK('2. Narrative'!AJ171),"",'2. Narrative'!AJ171)</f>
        <v/>
      </c>
      <c r="H176" s="190" t="str">
        <f>IF(ISBLANK('2. Narrative'!AP171),"",'2. Narrative'!AP171)</f>
        <v/>
      </c>
      <c r="I176" s="191" t="str">
        <f t="shared" si="13"/>
        <v>no</v>
      </c>
      <c r="J176" s="191" t="str">
        <f t="shared" si="15"/>
        <v>no</v>
      </c>
      <c r="K176" s="191" t="str">
        <f t="shared" si="14"/>
        <v>no</v>
      </c>
      <c r="M176" s="158" t="str">
        <f>IF('INT-Pivots'!AT170="","",IF('INT-Pivots'!AT170="0","",'INT-Pivots'!AT170))</f>
        <v/>
      </c>
      <c r="N176" s="158" t="str">
        <f>IF('INT-Pivots'!AU170="","",IF('INT-Pivots'!AU170="0","",'INT-Pivots'!AU170))</f>
        <v/>
      </c>
      <c r="O176" s="278">
        <f>IF('3. Expenditures'!D169="CCAC", '3. Expenditures'!E169, 0)</f>
        <v>0</v>
      </c>
      <c r="P176" s="308">
        <f t="shared" si="16"/>
        <v>0</v>
      </c>
      <c r="Q176" s="316">
        <f>IF('3. Expenditures'!D169="CCAC", '3. Expenditures'!L169, 0)</f>
        <v>0</v>
      </c>
      <c r="R176" s="310">
        <f>IF('3. Expenditures'!D169="CCAC", '3. Expenditures'!N169, 0)</f>
        <v>0</v>
      </c>
      <c r="S176" s="310">
        <f>IF('3. Expenditures'!D169="CCAC", '3. Expenditures'!P169, 0)</f>
        <v>0</v>
      </c>
      <c r="T176" s="310">
        <f>IF('3. Expenditures'!D169="CCAC", '3. Expenditures'!R169, 0)</f>
        <v>0</v>
      </c>
      <c r="U176" s="310">
        <f>IF('3. Expenditures'!D169="CCAC", '3. Expenditures'!T169, 0)</f>
        <v>0</v>
      </c>
      <c r="V176" s="286"/>
      <c r="W176" s="286"/>
      <c r="X176" s="286"/>
      <c r="Y176" s="286"/>
      <c r="Z176" s="286"/>
      <c r="AA176" s="286"/>
      <c r="AB176" s="286"/>
    </row>
    <row r="177" spans="2:28" s="57" customFormat="1" ht="13.5" x14ac:dyDescent="0.25">
      <c r="B177" s="188" t="str">
        <f>IF('INT-Pivots'!G172="","",'INT-Pivots'!G172)</f>
        <v/>
      </c>
      <c r="C177" s="189" t="str">
        <f>IF('INT-Pivots'!K172="","",IF('INT-Pivots'!K172="(blank)","Project end",VALUE('INT-Pivots'!K172)))</f>
        <v/>
      </c>
      <c r="D177" s="190" t="str">
        <f>IF(ISBLANK('2. Narrative'!R172),"",'2. Narrative'!R172)</f>
        <v/>
      </c>
      <c r="E177" s="190" t="str">
        <f>IF(ISBLANK('2. Narrative'!X172),"",'2. Narrative'!X172)</f>
        <v/>
      </c>
      <c r="F177" s="190" t="str">
        <f>IF(ISBLANK('2. Narrative'!AD172),"",'2. Narrative'!AD172)</f>
        <v/>
      </c>
      <c r="G177" s="190" t="str">
        <f>IF(ISBLANK('2. Narrative'!AJ172),"",'2. Narrative'!AJ172)</f>
        <v/>
      </c>
      <c r="H177" s="190" t="str">
        <f>IF(ISBLANK('2. Narrative'!AP172),"",'2. Narrative'!AP172)</f>
        <v/>
      </c>
      <c r="I177" s="191" t="str">
        <f t="shared" si="13"/>
        <v>no</v>
      </c>
      <c r="J177" s="191" t="str">
        <f t="shared" si="15"/>
        <v>no</v>
      </c>
      <c r="K177" s="191" t="str">
        <f t="shared" si="14"/>
        <v>no</v>
      </c>
      <c r="M177" s="158" t="str">
        <f>IF('INT-Pivots'!AT171="","",IF('INT-Pivots'!AT171="0","",'INT-Pivots'!AT171))</f>
        <v/>
      </c>
      <c r="N177" s="158" t="str">
        <f>IF('INT-Pivots'!AU171="","",IF('INT-Pivots'!AU171="0","",'INT-Pivots'!AU171))</f>
        <v/>
      </c>
      <c r="O177" s="278">
        <f>IF('3. Expenditures'!D170="CCAC", '3. Expenditures'!E170, 0)</f>
        <v>0</v>
      </c>
      <c r="P177" s="308">
        <f t="shared" si="16"/>
        <v>0</v>
      </c>
      <c r="Q177" s="316">
        <f>IF('3. Expenditures'!D170="CCAC", '3. Expenditures'!L170, 0)</f>
        <v>0</v>
      </c>
      <c r="R177" s="310">
        <f>IF('3. Expenditures'!D170="CCAC", '3. Expenditures'!N170, 0)</f>
        <v>0</v>
      </c>
      <c r="S177" s="310">
        <f>IF('3. Expenditures'!D170="CCAC", '3. Expenditures'!P170, 0)</f>
        <v>0</v>
      </c>
      <c r="T177" s="310">
        <f>IF('3. Expenditures'!D170="CCAC", '3. Expenditures'!R170, 0)</f>
        <v>0</v>
      </c>
      <c r="U177" s="310">
        <f>IF('3. Expenditures'!D170="CCAC", '3. Expenditures'!T170, 0)</f>
        <v>0</v>
      </c>
      <c r="V177" s="286"/>
      <c r="W177" s="286"/>
      <c r="X177" s="286"/>
      <c r="Y177" s="286"/>
      <c r="Z177" s="286"/>
      <c r="AA177" s="286"/>
      <c r="AB177" s="286"/>
    </row>
    <row r="178" spans="2:28" s="57" customFormat="1" ht="13.5" x14ac:dyDescent="0.25">
      <c r="B178" s="188" t="str">
        <f>IF('INT-Pivots'!G173="","",'INT-Pivots'!G173)</f>
        <v/>
      </c>
      <c r="C178" s="189" t="str">
        <f>IF('INT-Pivots'!K173="","",IF('INT-Pivots'!K173="(blank)","Project end",VALUE('INT-Pivots'!K173)))</f>
        <v/>
      </c>
      <c r="D178" s="190" t="str">
        <f>IF(ISBLANK('2. Narrative'!R173),"",'2. Narrative'!R173)</f>
        <v/>
      </c>
      <c r="E178" s="190" t="str">
        <f>IF(ISBLANK('2. Narrative'!X173),"",'2. Narrative'!X173)</f>
        <v/>
      </c>
      <c r="F178" s="190" t="str">
        <f>IF(ISBLANK('2. Narrative'!AD173),"",'2. Narrative'!AD173)</f>
        <v/>
      </c>
      <c r="G178" s="190" t="str">
        <f>IF(ISBLANK('2. Narrative'!AJ173),"",'2. Narrative'!AJ173)</f>
        <v/>
      </c>
      <c r="H178" s="190" t="str">
        <f>IF(ISBLANK('2. Narrative'!AP173),"",'2. Narrative'!AP173)</f>
        <v/>
      </c>
      <c r="I178" s="191" t="str">
        <f t="shared" si="13"/>
        <v>no</v>
      </c>
      <c r="J178" s="191" t="str">
        <f t="shared" si="15"/>
        <v>no</v>
      </c>
      <c r="K178" s="191" t="str">
        <f t="shared" si="14"/>
        <v>no</v>
      </c>
      <c r="M178" s="158" t="str">
        <f>IF('INT-Pivots'!AT172="","",IF('INT-Pivots'!AT172="0","",'INT-Pivots'!AT172))</f>
        <v/>
      </c>
      <c r="N178" s="158" t="str">
        <f>IF('INT-Pivots'!AU172="","",IF('INT-Pivots'!AU172="0","",'INT-Pivots'!AU172))</f>
        <v/>
      </c>
      <c r="O178" s="278">
        <f>IF('3. Expenditures'!D171="CCAC", '3. Expenditures'!E171, 0)</f>
        <v>0</v>
      </c>
      <c r="P178" s="308">
        <f t="shared" si="16"/>
        <v>0</v>
      </c>
      <c r="Q178" s="317">
        <f>IF('3. Expenditures'!D171="CCAC", '3. Expenditures'!L171, 0)</f>
        <v>0</v>
      </c>
      <c r="R178" s="310">
        <f>IF('3. Expenditures'!D171="CCAC", '3. Expenditures'!N171, 0)</f>
        <v>0</v>
      </c>
      <c r="S178" s="310">
        <f>IF('3. Expenditures'!D171="CCAC", '3. Expenditures'!P171, 0)</f>
        <v>0</v>
      </c>
      <c r="T178" s="310">
        <f>IF('3. Expenditures'!D171="CCAC", '3. Expenditures'!R171, 0)</f>
        <v>0</v>
      </c>
      <c r="U178" s="310">
        <f>IF('3. Expenditures'!D171="CCAC", '3. Expenditures'!T171, 0)</f>
        <v>0</v>
      </c>
      <c r="V178" s="286"/>
      <c r="W178" s="286"/>
      <c r="X178" s="286"/>
      <c r="Y178" s="286"/>
      <c r="Z178" s="286"/>
      <c r="AA178" s="286"/>
      <c r="AB178" s="286"/>
    </row>
    <row r="179" spans="2:28" s="57" customFormat="1" ht="13.5" x14ac:dyDescent="0.25">
      <c r="B179" s="188" t="str">
        <f>IF('INT-Pivots'!G174="","",'INT-Pivots'!G174)</f>
        <v/>
      </c>
      <c r="C179" s="189" t="str">
        <f>IF('INT-Pivots'!K174="","",IF('INT-Pivots'!K174="(blank)","Project end",VALUE('INT-Pivots'!K174)))</f>
        <v/>
      </c>
      <c r="D179" s="190" t="str">
        <f>IF(ISBLANK('2. Narrative'!R174),"",'2. Narrative'!R174)</f>
        <v/>
      </c>
      <c r="E179" s="190" t="str">
        <f>IF(ISBLANK('2. Narrative'!X174),"",'2. Narrative'!X174)</f>
        <v/>
      </c>
      <c r="F179" s="190" t="str">
        <f>IF(ISBLANK('2. Narrative'!AD174),"",'2. Narrative'!AD174)</f>
        <v/>
      </c>
      <c r="G179" s="190" t="str">
        <f>IF(ISBLANK('2. Narrative'!AJ174),"",'2. Narrative'!AJ174)</f>
        <v/>
      </c>
      <c r="H179" s="190" t="str">
        <f>IF(ISBLANK('2. Narrative'!AP174),"",'2. Narrative'!AP174)</f>
        <v/>
      </c>
      <c r="I179" s="191" t="str">
        <f t="shared" si="13"/>
        <v>no</v>
      </c>
      <c r="J179" s="191" t="str">
        <f t="shared" si="15"/>
        <v>no</v>
      </c>
      <c r="K179" s="191" t="str">
        <f t="shared" si="14"/>
        <v>no</v>
      </c>
      <c r="M179" s="158" t="str">
        <f>IF('INT-Pivots'!AT173="","",IF('INT-Pivots'!AT173="0","",'INT-Pivots'!AT173))</f>
        <v/>
      </c>
      <c r="N179" s="158" t="str">
        <f>IF('INT-Pivots'!AU173="","",IF('INT-Pivots'!AU173="0","",'INT-Pivots'!AU173))</f>
        <v/>
      </c>
      <c r="O179" s="278">
        <f>IF('3. Expenditures'!D172="CCAC", '3. Expenditures'!E172, 0)</f>
        <v>0</v>
      </c>
      <c r="P179" s="308">
        <f t="shared" si="16"/>
        <v>0</v>
      </c>
      <c r="Q179" s="316">
        <f>IF('3. Expenditures'!D172="CCAC", '3. Expenditures'!L172, 0)</f>
        <v>0</v>
      </c>
      <c r="R179" s="310">
        <f>IF('3. Expenditures'!D172="CCAC", '3. Expenditures'!N172, 0)</f>
        <v>0</v>
      </c>
      <c r="S179" s="310">
        <f>IF('3. Expenditures'!D172="CCAC", '3. Expenditures'!P172, 0)</f>
        <v>0</v>
      </c>
      <c r="T179" s="310">
        <f>IF('3. Expenditures'!D172="CCAC", '3. Expenditures'!R172, 0)</f>
        <v>0</v>
      </c>
      <c r="U179" s="310">
        <f>IF('3. Expenditures'!D172="CCAC", '3. Expenditures'!T172, 0)</f>
        <v>0</v>
      </c>
      <c r="V179" s="286"/>
      <c r="W179" s="286"/>
      <c r="X179" s="286"/>
      <c r="Y179" s="286"/>
      <c r="Z179" s="286"/>
      <c r="AA179" s="286"/>
      <c r="AB179" s="286"/>
    </row>
    <row r="180" spans="2:28" s="57" customFormat="1" ht="13.5" x14ac:dyDescent="0.25">
      <c r="B180" s="188" t="str">
        <f>IF('INT-Pivots'!G175="","",'INT-Pivots'!G175)</f>
        <v/>
      </c>
      <c r="C180" s="189" t="str">
        <f>IF('INT-Pivots'!K175="","",IF('INT-Pivots'!K175="(blank)","Project end",VALUE('INT-Pivots'!K175)))</f>
        <v/>
      </c>
      <c r="D180" s="190" t="str">
        <f>IF(ISBLANK('2. Narrative'!R175),"",'2. Narrative'!R175)</f>
        <v/>
      </c>
      <c r="E180" s="190" t="str">
        <f>IF(ISBLANK('2. Narrative'!X175),"",'2. Narrative'!X175)</f>
        <v/>
      </c>
      <c r="F180" s="190" t="str">
        <f>IF(ISBLANK('2. Narrative'!AD175),"",'2. Narrative'!AD175)</f>
        <v/>
      </c>
      <c r="G180" s="190" t="str">
        <f>IF(ISBLANK('2. Narrative'!AJ175),"",'2. Narrative'!AJ175)</f>
        <v/>
      </c>
      <c r="H180" s="190" t="str">
        <f>IF(ISBLANK('2. Narrative'!AP175),"",'2. Narrative'!AP175)</f>
        <v/>
      </c>
      <c r="I180" s="191" t="str">
        <f t="shared" si="13"/>
        <v>no</v>
      </c>
      <c r="J180" s="191" t="str">
        <f t="shared" si="15"/>
        <v>no</v>
      </c>
      <c r="K180" s="191" t="str">
        <f t="shared" si="14"/>
        <v>no</v>
      </c>
      <c r="M180" s="158" t="str">
        <f>IF('INT-Pivots'!AT174="","",IF('INT-Pivots'!AT174="0","",'INT-Pivots'!AT174))</f>
        <v/>
      </c>
      <c r="N180" s="158" t="str">
        <f>IF('INT-Pivots'!AU174="","",IF('INT-Pivots'!AU174="0","",'INT-Pivots'!AU174))</f>
        <v/>
      </c>
      <c r="O180" s="278">
        <f>IF('3. Expenditures'!D173="CCAC", '3. Expenditures'!E173, 0)</f>
        <v>0</v>
      </c>
      <c r="P180" s="308">
        <f t="shared" si="16"/>
        <v>0</v>
      </c>
      <c r="Q180" s="316">
        <f>IF('3. Expenditures'!D173="CCAC", '3. Expenditures'!L173, 0)</f>
        <v>0</v>
      </c>
      <c r="R180" s="310">
        <f>IF('3. Expenditures'!D173="CCAC", '3. Expenditures'!N173, 0)</f>
        <v>0</v>
      </c>
      <c r="S180" s="310">
        <f>IF('3. Expenditures'!D173="CCAC", '3. Expenditures'!P173, 0)</f>
        <v>0</v>
      </c>
      <c r="T180" s="310">
        <f>IF('3. Expenditures'!D173="CCAC", '3. Expenditures'!R173, 0)</f>
        <v>0</v>
      </c>
      <c r="U180" s="310">
        <f>IF('3. Expenditures'!D173="CCAC", '3. Expenditures'!T173, 0)</f>
        <v>0</v>
      </c>
      <c r="V180" s="286"/>
      <c r="W180" s="286"/>
      <c r="X180" s="286"/>
      <c r="Y180" s="286"/>
      <c r="Z180" s="286"/>
      <c r="AA180" s="286"/>
      <c r="AB180" s="286"/>
    </row>
    <row r="181" spans="2:28" s="57" customFormat="1" ht="13.5" x14ac:dyDescent="0.25">
      <c r="B181" s="188" t="str">
        <f>IF('INT-Pivots'!G176="","",'INT-Pivots'!G176)</f>
        <v/>
      </c>
      <c r="C181" s="189" t="str">
        <f>IF('INT-Pivots'!K176="","",IF('INT-Pivots'!K176="(blank)","Project end",VALUE('INT-Pivots'!K176)))</f>
        <v/>
      </c>
      <c r="D181" s="190" t="str">
        <f>IF(ISBLANK('2. Narrative'!R176),"",'2. Narrative'!R176)</f>
        <v/>
      </c>
      <c r="E181" s="190" t="str">
        <f>IF(ISBLANK('2. Narrative'!X176),"",'2. Narrative'!X176)</f>
        <v/>
      </c>
      <c r="F181" s="190" t="str">
        <f>IF(ISBLANK('2. Narrative'!AD176),"",'2. Narrative'!AD176)</f>
        <v/>
      </c>
      <c r="G181" s="190" t="str">
        <f>IF(ISBLANK('2. Narrative'!AJ176),"",'2. Narrative'!AJ176)</f>
        <v/>
      </c>
      <c r="H181" s="190" t="str">
        <f>IF(ISBLANK('2. Narrative'!AP176),"",'2. Narrative'!AP176)</f>
        <v/>
      </c>
      <c r="I181" s="191" t="str">
        <f t="shared" si="13"/>
        <v>no</v>
      </c>
      <c r="J181" s="191" t="str">
        <f t="shared" si="15"/>
        <v>no</v>
      </c>
      <c r="K181" s="191" t="str">
        <f t="shared" si="14"/>
        <v>no</v>
      </c>
      <c r="M181" s="158" t="str">
        <f>IF('INT-Pivots'!AT175="","",IF('INT-Pivots'!AT175="0","",'INT-Pivots'!AT175))</f>
        <v/>
      </c>
      <c r="N181" s="158" t="str">
        <f>IF('INT-Pivots'!AU175="","",IF('INT-Pivots'!AU175="0","",'INT-Pivots'!AU175))</f>
        <v/>
      </c>
      <c r="O181" s="278">
        <f>IF('3. Expenditures'!D174="CCAC", '3. Expenditures'!E174, 0)</f>
        <v>0</v>
      </c>
      <c r="P181" s="308">
        <f t="shared" si="16"/>
        <v>0</v>
      </c>
      <c r="Q181" s="317">
        <f>IF('3. Expenditures'!D174="CCAC", '3. Expenditures'!L174, 0)</f>
        <v>0</v>
      </c>
      <c r="R181" s="310">
        <f>IF('3. Expenditures'!D174="CCAC", '3. Expenditures'!N174, 0)</f>
        <v>0</v>
      </c>
      <c r="S181" s="310">
        <f>IF('3. Expenditures'!D174="CCAC", '3. Expenditures'!P174, 0)</f>
        <v>0</v>
      </c>
      <c r="T181" s="310">
        <f>IF('3. Expenditures'!D174="CCAC", '3. Expenditures'!R174, 0)</f>
        <v>0</v>
      </c>
      <c r="U181" s="310">
        <f>IF('3. Expenditures'!D174="CCAC", '3. Expenditures'!T174, 0)</f>
        <v>0</v>
      </c>
      <c r="V181" s="286"/>
      <c r="W181" s="286"/>
      <c r="X181" s="286"/>
      <c r="Y181" s="286"/>
      <c r="Z181" s="286"/>
      <c r="AA181" s="286"/>
      <c r="AB181" s="286"/>
    </row>
    <row r="182" spans="2:28" s="57" customFormat="1" ht="13.5" x14ac:dyDescent="0.25">
      <c r="B182" s="188" t="str">
        <f>IF('INT-Pivots'!G177="","",'INT-Pivots'!G177)</f>
        <v/>
      </c>
      <c r="C182" s="189" t="str">
        <f>IF('INT-Pivots'!K177="","",IF('INT-Pivots'!K177="(blank)","Project end",VALUE('INT-Pivots'!K177)))</f>
        <v/>
      </c>
      <c r="D182" s="190" t="str">
        <f>IF(ISBLANK('2. Narrative'!R177),"",'2. Narrative'!R177)</f>
        <v/>
      </c>
      <c r="E182" s="190" t="str">
        <f>IF(ISBLANK('2. Narrative'!X177),"",'2. Narrative'!X177)</f>
        <v/>
      </c>
      <c r="F182" s="190" t="str">
        <f>IF(ISBLANK('2. Narrative'!AD177),"",'2. Narrative'!AD177)</f>
        <v/>
      </c>
      <c r="G182" s="190" t="str">
        <f>IF(ISBLANK('2. Narrative'!AJ177),"",'2. Narrative'!AJ177)</f>
        <v/>
      </c>
      <c r="H182" s="190" t="str">
        <f>IF(ISBLANK('2. Narrative'!AP177),"",'2. Narrative'!AP177)</f>
        <v/>
      </c>
      <c r="I182" s="191" t="str">
        <f t="shared" si="13"/>
        <v>no</v>
      </c>
      <c r="J182" s="191" t="str">
        <f t="shared" si="15"/>
        <v>no</v>
      </c>
      <c r="K182" s="191" t="str">
        <f t="shared" si="14"/>
        <v>no</v>
      </c>
      <c r="M182" s="158" t="str">
        <f>IF('INT-Pivots'!AT176="","",IF('INT-Pivots'!AT176="0","",'INT-Pivots'!AT176))</f>
        <v/>
      </c>
      <c r="N182" s="158" t="str">
        <f>IF('INT-Pivots'!AU176="","",IF('INT-Pivots'!AU176="0","",'INT-Pivots'!AU176))</f>
        <v/>
      </c>
      <c r="O182" s="278">
        <f>IF('3. Expenditures'!D175="CCAC", '3. Expenditures'!E175, 0)</f>
        <v>0</v>
      </c>
      <c r="P182" s="308">
        <f t="shared" si="16"/>
        <v>0</v>
      </c>
      <c r="Q182" s="316">
        <f>IF('3. Expenditures'!D175="CCAC", '3. Expenditures'!L175, 0)</f>
        <v>0</v>
      </c>
      <c r="R182" s="310">
        <f>IF('3. Expenditures'!D175="CCAC", '3. Expenditures'!N175, 0)</f>
        <v>0</v>
      </c>
      <c r="S182" s="310">
        <f>IF('3. Expenditures'!D175="CCAC", '3. Expenditures'!P175, 0)</f>
        <v>0</v>
      </c>
      <c r="T182" s="310">
        <f>IF('3. Expenditures'!D175="CCAC", '3. Expenditures'!R175, 0)</f>
        <v>0</v>
      </c>
      <c r="U182" s="310">
        <f>IF('3. Expenditures'!D175="CCAC", '3. Expenditures'!T175, 0)</f>
        <v>0</v>
      </c>
      <c r="V182" s="286"/>
      <c r="W182" s="286"/>
      <c r="X182" s="286"/>
      <c r="Y182" s="286"/>
      <c r="Z182" s="286"/>
      <c r="AA182" s="286"/>
      <c r="AB182" s="286"/>
    </row>
    <row r="183" spans="2:28" s="57" customFormat="1" ht="13.5" x14ac:dyDescent="0.25">
      <c r="B183" s="188" t="str">
        <f>IF('INT-Pivots'!G178="","",'INT-Pivots'!G178)</f>
        <v/>
      </c>
      <c r="C183" s="189" t="str">
        <f>IF('INT-Pivots'!K178="","",IF('INT-Pivots'!K178="(blank)","Project end",VALUE('INT-Pivots'!K178)))</f>
        <v/>
      </c>
      <c r="D183" s="190" t="str">
        <f>IF(ISBLANK('2. Narrative'!R178),"",'2. Narrative'!R178)</f>
        <v/>
      </c>
      <c r="E183" s="190" t="str">
        <f>IF(ISBLANK('2. Narrative'!X178),"",'2. Narrative'!X178)</f>
        <v/>
      </c>
      <c r="F183" s="190" t="str">
        <f>IF(ISBLANK('2. Narrative'!AD178),"",'2. Narrative'!AD178)</f>
        <v/>
      </c>
      <c r="G183" s="190" t="str">
        <f>IF(ISBLANK('2. Narrative'!AJ178),"",'2. Narrative'!AJ178)</f>
        <v/>
      </c>
      <c r="H183" s="190" t="str">
        <f>IF(ISBLANK('2. Narrative'!AP178),"",'2. Narrative'!AP178)</f>
        <v/>
      </c>
      <c r="I183" s="191" t="str">
        <f t="shared" si="13"/>
        <v>no</v>
      </c>
      <c r="J183" s="191" t="str">
        <f t="shared" si="15"/>
        <v>no</v>
      </c>
      <c r="K183" s="191" t="str">
        <f t="shared" si="14"/>
        <v>no</v>
      </c>
      <c r="M183" s="158" t="str">
        <f>IF('INT-Pivots'!AT177="","",IF('INT-Pivots'!AT177="0","",'INT-Pivots'!AT177))</f>
        <v/>
      </c>
      <c r="N183" s="158" t="str">
        <f>IF('INT-Pivots'!AU177="","",IF('INT-Pivots'!AU177="0","",'INT-Pivots'!AU177))</f>
        <v/>
      </c>
      <c r="O183" s="278">
        <f>IF('3. Expenditures'!D176="CCAC", '3. Expenditures'!E176, 0)</f>
        <v>0</v>
      </c>
      <c r="P183" s="308">
        <f t="shared" si="16"/>
        <v>0</v>
      </c>
      <c r="Q183" s="316">
        <f>IF('3. Expenditures'!D176="CCAC", '3. Expenditures'!L176, 0)</f>
        <v>0</v>
      </c>
      <c r="R183" s="310">
        <f>IF('3. Expenditures'!D176="CCAC", '3. Expenditures'!N176, 0)</f>
        <v>0</v>
      </c>
      <c r="S183" s="310">
        <f>IF('3. Expenditures'!D176="CCAC", '3. Expenditures'!P176, 0)</f>
        <v>0</v>
      </c>
      <c r="T183" s="310">
        <f>IF('3. Expenditures'!D176="CCAC", '3. Expenditures'!R176, 0)</f>
        <v>0</v>
      </c>
      <c r="U183" s="310">
        <f>IF('3. Expenditures'!D176="CCAC", '3. Expenditures'!T176, 0)</f>
        <v>0</v>
      </c>
      <c r="V183" s="286"/>
      <c r="W183" s="286"/>
      <c r="X183" s="286"/>
      <c r="Y183" s="286"/>
      <c r="Z183" s="286"/>
      <c r="AA183" s="286"/>
      <c r="AB183" s="286"/>
    </row>
    <row r="184" spans="2:28" s="57" customFormat="1" ht="13.5" x14ac:dyDescent="0.25">
      <c r="B184" s="188" t="str">
        <f>IF('INT-Pivots'!G179="","",'INT-Pivots'!G179)</f>
        <v/>
      </c>
      <c r="C184" s="189" t="str">
        <f>IF('INT-Pivots'!K179="","",IF('INT-Pivots'!K179="(blank)","Project end",VALUE('INT-Pivots'!K179)))</f>
        <v/>
      </c>
      <c r="D184" s="190" t="str">
        <f>IF(ISBLANK('2. Narrative'!R179),"",'2. Narrative'!R179)</f>
        <v/>
      </c>
      <c r="E184" s="190" t="str">
        <f>IF(ISBLANK('2. Narrative'!X179),"",'2. Narrative'!X179)</f>
        <v/>
      </c>
      <c r="F184" s="190" t="str">
        <f>IF(ISBLANK('2. Narrative'!AD179),"",'2. Narrative'!AD179)</f>
        <v/>
      </c>
      <c r="G184" s="190" t="str">
        <f>IF(ISBLANK('2. Narrative'!AJ179),"",'2. Narrative'!AJ179)</f>
        <v/>
      </c>
      <c r="H184" s="190" t="str">
        <f>IF(ISBLANK('2. Narrative'!AP179),"",'2. Narrative'!AP179)</f>
        <v/>
      </c>
      <c r="I184" s="191" t="str">
        <f t="shared" si="13"/>
        <v>no</v>
      </c>
      <c r="J184" s="191" t="str">
        <f t="shared" si="15"/>
        <v>no</v>
      </c>
      <c r="K184" s="191" t="str">
        <f t="shared" si="14"/>
        <v>no</v>
      </c>
      <c r="M184" s="158" t="str">
        <f>IF('INT-Pivots'!AT178="","",IF('INT-Pivots'!AT178="0","",'INT-Pivots'!AT178))</f>
        <v/>
      </c>
      <c r="N184" s="158" t="str">
        <f>IF('INT-Pivots'!AU178="","",IF('INT-Pivots'!AU178="0","",'INT-Pivots'!AU178))</f>
        <v/>
      </c>
      <c r="O184" s="278">
        <f>IF('3. Expenditures'!D177="CCAC", '3. Expenditures'!E177, 0)</f>
        <v>0</v>
      </c>
      <c r="P184" s="308">
        <f t="shared" si="16"/>
        <v>0</v>
      </c>
      <c r="Q184" s="317">
        <f>IF('3. Expenditures'!D177="CCAC", '3. Expenditures'!L177, 0)</f>
        <v>0</v>
      </c>
      <c r="R184" s="310">
        <f>IF('3. Expenditures'!D177="CCAC", '3. Expenditures'!N177, 0)</f>
        <v>0</v>
      </c>
      <c r="S184" s="310">
        <f>IF('3. Expenditures'!D177="CCAC", '3. Expenditures'!P177, 0)</f>
        <v>0</v>
      </c>
      <c r="T184" s="310">
        <f>IF('3. Expenditures'!D177="CCAC", '3. Expenditures'!R177, 0)</f>
        <v>0</v>
      </c>
      <c r="U184" s="310">
        <f>IF('3. Expenditures'!D177="CCAC", '3. Expenditures'!T177, 0)</f>
        <v>0</v>
      </c>
      <c r="V184" s="286"/>
      <c r="W184" s="286"/>
      <c r="X184" s="286"/>
      <c r="Y184" s="286"/>
      <c r="Z184" s="286"/>
      <c r="AA184" s="286"/>
      <c r="AB184" s="286"/>
    </row>
    <row r="185" spans="2:28" s="57" customFormat="1" ht="13.5" x14ac:dyDescent="0.25">
      <c r="B185" s="188" t="str">
        <f>IF('INT-Pivots'!G180="","",'INT-Pivots'!G180)</f>
        <v/>
      </c>
      <c r="C185" s="189" t="str">
        <f>IF('INT-Pivots'!K180="","",IF('INT-Pivots'!K180="(blank)","Project end",VALUE('INT-Pivots'!K180)))</f>
        <v/>
      </c>
      <c r="D185" s="190" t="str">
        <f>IF(ISBLANK('2. Narrative'!R180),"",'2. Narrative'!R180)</f>
        <v/>
      </c>
      <c r="E185" s="190" t="str">
        <f>IF(ISBLANK('2. Narrative'!X180),"",'2. Narrative'!X180)</f>
        <v/>
      </c>
      <c r="F185" s="190" t="str">
        <f>IF(ISBLANK('2. Narrative'!AD180),"",'2. Narrative'!AD180)</f>
        <v/>
      </c>
      <c r="G185" s="190" t="str">
        <f>IF(ISBLANK('2. Narrative'!AJ180),"",'2. Narrative'!AJ180)</f>
        <v/>
      </c>
      <c r="H185" s="190" t="str">
        <f>IF(ISBLANK('2. Narrative'!AP180),"",'2. Narrative'!AP180)</f>
        <v/>
      </c>
      <c r="I185" s="191" t="str">
        <f t="shared" si="13"/>
        <v>no</v>
      </c>
      <c r="J185" s="191" t="str">
        <f t="shared" si="15"/>
        <v>no</v>
      </c>
      <c r="K185" s="191" t="str">
        <f t="shared" si="14"/>
        <v>no</v>
      </c>
      <c r="M185" s="158" t="str">
        <f>IF('INT-Pivots'!AT179="","",IF('INT-Pivots'!AT179="0","",'INT-Pivots'!AT179))</f>
        <v/>
      </c>
      <c r="N185" s="158" t="str">
        <f>IF('INT-Pivots'!AU179="","",IF('INT-Pivots'!AU179="0","",'INT-Pivots'!AU179))</f>
        <v/>
      </c>
      <c r="O185" s="278">
        <f>IF('3. Expenditures'!D178="CCAC", '3. Expenditures'!E178, 0)</f>
        <v>0</v>
      </c>
      <c r="P185" s="308">
        <f t="shared" si="16"/>
        <v>0</v>
      </c>
      <c r="Q185" s="316">
        <f>IF('3. Expenditures'!D178="CCAC", '3. Expenditures'!L178, 0)</f>
        <v>0</v>
      </c>
      <c r="R185" s="310">
        <f>IF('3. Expenditures'!D178="CCAC", '3. Expenditures'!N178, 0)</f>
        <v>0</v>
      </c>
      <c r="S185" s="310">
        <f>IF('3. Expenditures'!D178="CCAC", '3. Expenditures'!P178, 0)</f>
        <v>0</v>
      </c>
      <c r="T185" s="310">
        <f>IF('3. Expenditures'!D178="CCAC", '3. Expenditures'!R178, 0)</f>
        <v>0</v>
      </c>
      <c r="U185" s="310">
        <f>IF('3. Expenditures'!D178="CCAC", '3. Expenditures'!T178, 0)</f>
        <v>0</v>
      </c>
      <c r="V185" s="286"/>
      <c r="W185" s="286"/>
      <c r="X185" s="286"/>
      <c r="Y185" s="286"/>
      <c r="Z185" s="286"/>
      <c r="AA185" s="286"/>
      <c r="AB185" s="286"/>
    </row>
    <row r="186" spans="2:28" s="57" customFormat="1" ht="13.5" x14ac:dyDescent="0.25">
      <c r="B186" s="188" t="str">
        <f>IF('INT-Pivots'!G181="","",'INT-Pivots'!G181)</f>
        <v/>
      </c>
      <c r="C186" s="189" t="str">
        <f>IF('INT-Pivots'!K181="","",IF('INT-Pivots'!K181="(blank)","Project end",VALUE('INT-Pivots'!K181)))</f>
        <v/>
      </c>
      <c r="D186" s="190" t="str">
        <f>IF(ISBLANK('2. Narrative'!R181),"",'2. Narrative'!R181)</f>
        <v/>
      </c>
      <c r="E186" s="190" t="str">
        <f>IF(ISBLANK('2. Narrative'!X181),"",'2. Narrative'!X181)</f>
        <v/>
      </c>
      <c r="F186" s="190" t="str">
        <f>IF(ISBLANK('2. Narrative'!AD181),"",'2. Narrative'!AD181)</f>
        <v/>
      </c>
      <c r="G186" s="190" t="str">
        <f>IF(ISBLANK('2. Narrative'!AJ181),"",'2. Narrative'!AJ181)</f>
        <v/>
      </c>
      <c r="H186" s="190" t="str">
        <f>IF(ISBLANK('2. Narrative'!AP181),"",'2. Narrative'!AP181)</f>
        <v/>
      </c>
      <c r="I186" s="191" t="str">
        <f t="shared" si="13"/>
        <v>no</v>
      </c>
      <c r="J186" s="191" t="str">
        <f t="shared" si="15"/>
        <v>no</v>
      </c>
      <c r="K186" s="191" t="str">
        <f t="shared" si="14"/>
        <v>no</v>
      </c>
      <c r="M186" s="158" t="str">
        <f>IF('INT-Pivots'!AT180="","",IF('INT-Pivots'!AT180="0","",'INT-Pivots'!AT180))</f>
        <v/>
      </c>
      <c r="N186" s="158" t="str">
        <f>IF('INT-Pivots'!AU180="","",IF('INT-Pivots'!AU180="0","",'INT-Pivots'!AU180))</f>
        <v/>
      </c>
      <c r="O186" s="278">
        <f>IF('3. Expenditures'!D179="CCAC", '3. Expenditures'!E179, 0)</f>
        <v>0</v>
      </c>
      <c r="P186" s="308">
        <f t="shared" si="16"/>
        <v>0</v>
      </c>
      <c r="Q186" s="316">
        <f>IF('3. Expenditures'!D179="CCAC", '3. Expenditures'!L179, 0)</f>
        <v>0</v>
      </c>
      <c r="R186" s="310">
        <f>IF('3. Expenditures'!D179="CCAC", '3. Expenditures'!N179, 0)</f>
        <v>0</v>
      </c>
      <c r="S186" s="310">
        <f>IF('3. Expenditures'!D179="CCAC", '3. Expenditures'!P179, 0)</f>
        <v>0</v>
      </c>
      <c r="T186" s="310">
        <f>IF('3. Expenditures'!D179="CCAC", '3. Expenditures'!R179, 0)</f>
        <v>0</v>
      </c>
      <c r="U186" s="310">
        <f>IF('3. Expenditures'!D179="CCAC", '3. Expenditures'!T179, 0)</f>
        <v>0</v>
      </c>
      <c r="V186" s="286"/>
      <c r="W186" s="286"/>
      <c r="X186" s="286"/>
      <c r="Y186" s="286"/>
      <c r="Z186" s="286"/>
      <c r="AA186" s="286"/>
      <c r="AB186" s="286"/>
    </row>
    <row r="187" spans="2:28" s="57" customFormat="1" ht="13.5" x14ac:dyDescent="0.25">
      <c r="B187" s="188" t="str">
        <f>IF('INT-Pivots'!G182="","",'INT-Pivots'!G182)</f>
        <v/>
      </c>
      <c r="C187" s="189" t="str">
        <f>IF('INT-Pivots'!K182="","",IF('INT-Pivots'!K182="(blank)","Project end",VALUE('INT-Pivots'!K182)))</f>
        <v/>
      </c>
      <c r="D187" s="190" t="str">
        <f>IF(ISBLANK('2. Narrative'!R182),"",'2. Narrative'!R182)</f>
        <v/>
      </c>
      <c r="E187" s="190" t="str">
        <f>IF(ISBLANK('2. Narrative'!X182),"",'2. Narrative'!X182)</f>
        <v/>
      </c>
      <c r="F187" s="190" t="str">
        <f>IF(ISBLANK('2. Narrative'!AD182),"",'2. Narrative'!AD182)</f>
        <v/>
      </c>
      <c r="G187" s="190" t="str">
        <f>IF(ISBLANK('2. Narrative'!AJ182),"",'2. Narrative'!AJ182)</f>
        <v/>
      </c>
      <c r="H187" s="190" t="str">
        <f>IF(ISBLANK('2. Narrative'!AP182),"",'2. Narrative'!AP182)</f>
        <v/>
      </c>
      <c r="I187" s="191" t="str">
        <f t="shared" si="13"/>
        <v>no</v>
      </c>
      <c r="J187" s="191" t="str">
        <f t="shared" si="15"/>
        <v>no</v>
      </c>
      <c r="K187" s="191" t="str">
        <f t="shared" si="14"/>
        <v>no</v>
      </c>
      <c r="M187" s="158" t="str">
        <f>IF('INT-Pivots'!AT181="","",IF('INT-Pivots'!AT181="0","",'INT-Pivots'!AT181))</f>
        <v/>
      </c>
      <c r="N187" s="158" t="str">
        <f>IF('INT-Pivots'!AU181="","",IF('INT-Pivots'!AU181="0","",'INT-Pivots'!AU181))</f>
        <v/>
      </c>
      <c r="O187" s="278">
        <f>IF('3. Expenditures'!D180="CCAC", '3. Expenditures'!E180, 0)</f>
        <v>0</v>
      </c>
      <c r="P187" s="308">
        <f t="shared" si="16"/>
        <v>0</v>
      </c>
      <c r="Q187" s="317">
        <f>IF('3. Expenditures'!D180="CCAC", '3. Expenditures'!L180, 0)</f>
        <v>0</v>
      </c>
      <c r="R187" s="310">
        <f>IF('3. Expenditures'!D180="CCAC", '3. Expenditures'!N180, 0)</f>
        <v>0</v>
      </c>
      <c r="S187" s="310">
        <f>IF('3. Expenditures'!D180="CCAC", '3. Expenditures'!P180, 0)</f>
        <v>0</v>
      </c>
      <c r="T187" s="310">
        <f>IF('3. Expenditures'!D180="CCAC", '3. Expenditures'!R180, 0)</f>
        <v>0</v>
      </c>
      <c r="U187" s="310">
        <f>IF('3. Expenditures'!D180="CCAC", '3. Expenditures'!T180, 0)</f>
        <v>0</v>
      </c>
      <c r="V187" s="286"/>
      <c r="W187" s="286"/>
      <c r="X187" s="286"/>
      <c r="Y187" s="286"/>
      <c r="Z187" s="286"/>
      <c r="AA187" s="286"/>
      <c r="AB187" s="286"/>
    </row>
    <row r="188" spans="2:28" s="57" customFormat="1" ht="13.5" x14ac:dyDescent="0.25">
      <c r="B188" s="188" t="str">
        <f>IF('INT-Pivots'!G183="","",'INT-Pivots'!G183)</f>
        <v/>
      </c>
      <c r="C188" s="189" t="str">
        <f>IF('INT-Pivots'!K183="","",IF('INT-Pivots'!K183="(blank)","Project end",VALUE('INT-Pivots'!K183)))</f>
        <v/>
      </c>
      <c r="D188" s="190" t="str">
        <f>IF(ISBLANK('2. Narrative'!R183),"",'2. Narrative'!R183)</f>
        <v/>
      </c>
      <c r="E188" s="190" t="str">
        <f>IF(ISBLANK('2. Narrative'!X183),"",'2. Narrative'!X183)</f>
        <v/>
      </c>
      <c r="F188" s="190" t="str">
        <f>IF(ISBLANK('2. Narrative'!AD183),"",'2. Narrative'!AD183)</f>
        <v/>
      </c>
      <c r="G188" s="190" t="str">
        <f>IF(ISBLANK('2. Narrative'!AJ183),"",'2. Narrative'!AJ183)</f>
        <v/>
      </c>
      <c r="H188" s="190" t="str">
        <f>IF(ISBLANK('2. Narrative'!AP183),"",'2. Narrative'!AP183)</f>
        <v/>
      </c>
      <c r="I188" s="191" t="str">
        <f t="shared" si="13"/>
        <v>no</v>
      </c>
      <c r="J188" s="191" t="str">
        <f t="shared" si="15"/>
        <v>no</v>
      </c>
      <c r="K188" s="191" t="str">
        <f t="shared" si="14"/>
        <v>no</v>
      </c>
      <c r="M188" s="158" t="str">
        <f>IF('INT-Pivots'!AT182="","",IF('INT-Pivots'!AT182="0","",'INT-Pivots'!AT182))</f>
        <v/>
      </c>
      <c r="N188" s="158" t="str">
        <f>IF('INT-Pivots'!AU182="","",IF('INT-Pivots'!AU182="0","",'INT-Pivots'!AU182))</f>
        <v/>
      </c>
      <c r="O188" s="278">
        <f>IF('3. Expenditures'!D181="CCAC", '3. Expenditures'!E181, 0)</f>
        <v>0</v>
      </c>
      <c r="P188" s="308">
        <f t="shared" si="16"/>
        <v>0</v>
      </c>
      <c r="Q188" s="316">
        <f>IF('3. Expenditures'!D181="CCAC", '3. Expenditures'!L181, 0)</f>
        <v>0</v>
      </c>
      <c r="R188" s="310">
        <f>IF('3. Expenditures'!D181="CCAC", '3. Expenditures'!N181, 0)</f>
        <v>0</v>
      </c>
      <c r="S188" s="310">
        <f>IF('3. Expenditures'!D181="CCAC", '3. Expenditures'!P181, 0)</f>
        <v>0</v>
      </c>
      <c r="T188" s="310">
        <f>IF('3. Expenditures'!D181="CCAC", '3. Expenditures'!R181, 0)</f>
        <v>0</v>
      </c>
      <c r="U188" s="310">
        <f>IF('3. Expenditures'!D181="CCAC", '3. Expenditures'!T181, 0)</f>
        <v>0</v>
      </c>
      <c r="V188" s="286"/>
      <c r="W188" s="286"/>
      <c r="X188" s="286"/>
      <c r="Y188" s="286"/>
      <c r="Z188" s="286"/>
      <c r="AA188" s="286"/>
      <c r="AB188" s="286"/>
    </row>
    <row r="189" spans="2:28" x14ac:dyDescent="0.3">
      <c r="B189" s="53" t="str">
        <f>IF('INT-Pivots'!G184="","",'INT-Pivots'!G184)</f>
        <v/>
      </c>
      <c r="C189" s="177" t="str">
        <f>IF('INT-Pivots'!K184="","",IF('INT-Pivots'!K184="(blank)","Project end",VALUE('INT-Pivots'!K184)))</f>
        <v/>
      </c>
      <c r="D189" s="47" t="str">
        <f>IF(ISBLANK('2. Narrative'!R184),"",'2. Narrative'!R184)</f>
        <v/>
      </c>
      <c r="E189" s="47" t="str">
        <f>IF(ISBLANK('2. Narrative'!X184),"",'2. Narrative'!X184)</f>
        <v/>
      </c>
      <c r="F189" s="47" t="str">
        <f>IF(ISBLANK('2. Narrative'!AD184),"",'2. Narrative'!AD184)</f>
        <v/>
      </c>
      <c r="G189" s="47" t="str">
        <f>IF(ISBLANK('2. Narrative'!AJ184),"",'2. Narrative'!AJ184)</f>
        <v/>
      </c>
      <c r="H189" s="47" t="str">
        <f>IF(ISBLANK('2. Narrative'!AP184),"",'2. Narrative'!AP184)</f>
        <v/>
      </c>
      <c r="I189" s="46" t="str">
        <f t="shared" si="13"/>
        <v>no</v>
      </c>
      <c r="J189" s="46" t="str">
        <f t="shared" si="15"/>
        <v>no</v>
      </c>
      <c r="K189" s="46" t="str">
        <f t="shared" si="14"/>
        <v>no</v>
      </c>
      <c r="M189" s="158" t="str">
        <f>IF('INT-Pivots'!AT183="","",IF('INT-Pivots'!AT183="0","",'INT-Pivots'!AT183))</f>
        <v/>
      </c>
      <c r="N189" s="158" t="str">
        <f>IF('INT-Pivots'!AU183="","",IF('INT-Pivots'!AU183="0","",'INT-Pivots'!AU183))</f>
        <v/>
      </c>
      <c r="O189" s="278">
        <f>IF('3. Expenditures'!D182="CCAC", '3. Expenditures'!E182, 0)</f>
        <v>0</v>
      </c>
      <c r="P189" s="308">
        <f t="shared" si="16"/>
        <v>0</v>
      </c>
      <c r="Q189" s="316">
        <f>IF('3. Expenditures'!D182="CCAC", '3. Expenditures'!L182, 0)</f>
        <v>0</v>
      </c>
      <c r="R189" s="310">
        <f>IF('3. Expenditures'!D182="CCAC", '3. Expenditures'!N182, 0)</f>
        <v>0</v>
      </c>
      <c r="S189" s="310">
        <f>IF('3. Expenditures'!D182="CCAC", '3. Expenditures'!P182, 0)</f>
        <v>0</v>
      </c>
      <c r="T189" s="310">
        <f>IF('3. Expenditures'!D182="CCAC", '3. Expenditures'!R182, 0)</f>
        <v>0</v>
      </c>
      <c r="U189" s="310">
        <f>IF('3. Expenditures'!D182="CCAC", '3. Expenditures'!T182, 0)</f>
        <v>0</v>
      </c>
      <c r="V189" s="202"/>
      <c r="W189" s="202"/>
      <c r="X189" s="202"/>
      <c r="Y189" s="202"/>
      <c r="Z189" s="202"/>
      <c r="AA189" s="202"/>
      <c r="AB189" s="202"/>
    </row>
    <row r="190" spans="2:28" x14ac:dyDescent="0.3">
      <c r="B190" s="53" t="str">
        <f>IF('INT-Pivots'!G185="","",'INT-Pivots'!G185)</f>
        <v/>
      </c>
      <c r="C190" s="177" t="str">
        <f>IF('INT-Pivots'!K185="","",IF('INT-Pivots'!K185="(blank)","Project end",VALUE('INT-Pivots'!K185)))</f>
        <v/>
      </c>
      <c r="D190" s="47" t="str">
        <f>IF(ISBLANK('2. Narrative'!R185),"",'2. Narrative'!R185)</f>
        <v/>
      </c>
      <c r="E190" s="47" t="str">
        <f>IF(ISBLANK('2. Narrative'!X185),"",'2. Narrative'!X185)</f>
        <v/>
      </c>
      <c r="F190" s="47" t="str">
        <f>IF(ISBLANK('2. Narrative'!AD185),"",'2. Narrative'!AD185)</f>
        <v/>
      </c>
      <c r="G190" s="47" t="str">
        <f>IF(ISBLANK('2. Narrative'!AJ185),"",'2. Narrative'!AJ185)</f>
        <v/>
      </c>
      <c r="H190" s="47" t="str">
        <f>IF(ISBLANK('2. Narrative'!AP185),"",'2. Narrative'!AP185)</f>
        <v/>
      </c>
      <c r="I190" s="46" t="str">
        <f t="shared" si="13"/>
        <v>no</v>
      </c>
      <c r="J190" s="46" t="str">
        <f t="shared" si="15"/>
        <v>no</v>
      </c>
      <c r="K190" s="46" t="str">
        <f t="shared" si="14"/>
        <v>no</v>
      </c>
      <c r="M190" s="158" t="str">
        <f>IF('INT-Pivots'!AT184="","",IF('INT-Pivots'!AT184="0","",'INT-Pivots'!AT184))</f>
        <v/>
      </c>
      <c r="N190" s="158" t="str">
        <f>IF('INT-Pivots'!AU184="","",IF('INT-Pivots'!AU184="0","",'INT-Pivots'!AU184))</f>
        <v/>
      </c>
      <c r="O190" s="278">
        <f>IF('3. Expenditures'!D183="CCAC", '3. Expenditures'!E183, 0)</f>
        <v>0</v>
      </c>
      <c r="P190" s="308">
        <f t="shared" si="16"/>
        <v>0</v>
      </c>
      <c r="Q190" s="317">
        <f>IF('3. Expenditures'!D183="CCAC", '3. Expenditures'!L183, 0)</f>
        <v>0</v>
      </c>
      <c r="R190" s="310">
        <f>IF('3. Expenditures'!D183="CCAC", '3. Expenditures'!N183, 0)</f>
        <v>0</v>
      </c>
      <c r="S190" s="310">
        <f>IF('3. Expenditures'!D183="CCAC", '3. Expenditures'!P183, 0)</f>
        <v>0</v>
      </c>
      <c r="T190" s="310">
        <f>IF('3. Expenditures'!D183="CCAC", '3. Expenditures'!R183, 0)</f>
        <v>0</v>
      </c>
      <c r="U190" s="310">
        <f>IF('3. Expenditures'!D183="CCAC", '3. Expenditures'!T183, 0)</f>
        <v>0</v>
      </c>
      <c r="V190" s="202"/>
      <c r="W190" s="202"/>
      <c r="X190" s="202"/>
      <c r="Y190" s="202"/>
      <c r="Z190" s="202"/>
      <c r="AA190" s="202"/>
      <c r="AB190" s="202"/>
    </row>
    <row r="191" spans="2:28" x14ac:dyDescent="0.3">
      <c r="B191" s="53" t="str">
        <f>IF('INT-Pivots'!G186="","",'INT-Pivots'!G186)</f>
        <v/>
      </c>
      <c r="C191" s="177" t="str">
        <f>IF('INT-Pivots'!K186="","",IF('INT-Pivots'!K186="(blank)","Project end",VALUE('INT-Pivots'!K186)))</f>
        <v/>
      </c>
      <c r="D191" s="47" t="str">
        <f>IF(ISBLANK('2. Narrative'!R186),"",'2. Narrative'!R186)</f>
        <v/>
      </c>
      <c r="E191" s="47" t="str">
        <f>IF(ISBLANK('2. Narrative'!X186),"",'2. Narrative'!X186)</f>
        <v/>
      </c>
      <c r="F191" s="47" t="str">
        <f>IF(ISBLANK('2. Narrative'!AD186),"",'2. Narrative'!AD186)</f>
        <v/>
      </c>
      <c r="G191" s="47" t="str">
        <f>IF(ISBLANK('2. Narrative'!AJ186),"",'2. Narrative'!AJ186)</f>
        <v/>
      </c>
      <c r="H191" s="47" t="str">
        <f>IF(ISBLANK('2. Narrative'!AP186),"",'2. Narrative'!AP186)</f>
        <v/>
      </c>
      <c r="I191" s="46" t="str">
        <f t="shared" si="13"/>
        <v>no</v>
      </c>
      <c r="J191" s="46" t="str">
        <f t="shared" si="15"/>
        <v>no</v>
      </c>
      <c r="K191" s="46" t="str">
        <f t="shared" si="14"/>
        <v>no</v>
      </c>
      <c r="M191" s="158" t="str">
        <f>IF('INT-Pivots'!AT185="","",IF('INT-Pivots'!AT185="0","",'INT-Pivots'!AT185))</f>
        <v/>
      </c>
      <c r="N191" s="158" t="str">
        <f>IF('INT-Pivots'!AU185="","",IF('INT-Pivots'!AU185="0","",'INT-Pivots'!AU185))</f>
        <v/>
      </c>
      <c r="O191" s="278">
        <f>IF('3. Expenditures'!D184="CCAC", '3. Expenditures'!E184, 0)</f>
        <v>0</v>
      </c>
      <c r="P191" s="308">
        <f t="shared" si="16"/>
        <v>0</v>
      </c>
      <c r="Q191" s="316">
        <f>IF('3. Expenditures'!D184="CCAC", '3. Expenditures'!L184, 0)</f>
        <v>0</v>
      </c>
      <c r="R191" s="310">
        <f>IF('3. Expenditures'!D184="CCAC", '3. Expenditures'!N184, 0)</f>
        <v>0</v>
      </c>
      <c r="S191" s="310">
        <f>IF('3. Expenditures'!D184="CCAC", '3. Expenditures'!P184, 0)</f>
        <v>0</v>
      </c>
      <c r="T191" s="310">
        <f>IF('3. Expenditures'!D184="CCAC", '3. Expenditures'!R184, 0)</f>
        <v>0</v>
      </c>
      <c r="U191" s="310">
        <f>IF('3. Expenditures'!D184="CCAC", '3. Expenditures'!T184, 0)</f>
        <v>0</v>
      </c>
      <c r="V191" s="202"/>
      <c r="W191" s="202"/>
      <c r="X191" s="202"/>
      <c r="Y191" s="202"/>
      <c r="Z191" s="202"/>
      <c r="AA191" s="202"/>
      <c r="AB191" s="202"/>
    </row>
    <row r="192" spans="2:28" x14ac:dyDescent="0.3">
      <c r="B192" s="53" t="str">
        <f>IF('INT-Pivots'!G187="","",'INT-Pivots'!G187)</f>
        <v/>
      </c>
      <c r="C192" s="177" t="str">
        <f>IF('INT-Pivots'!K187="","",IF('INT-Pivots'!K187="(blank)","Project end",VALUE('INT-Pivots'!K187)))</f>
        <v/>
      </c>
      <c r="D192" s="47" t="str">
        <f>IF(ISBLANK('2. Narrative'!R187),"",'2. Narrative'!R187)</f>
        <v/>
      </c>
      <c r="E192" s="47" t="str">
        <f>IF(ISBLANK('2. Narrative'!X187),"",'2. Narrative'!X187)</f>
        <v/>
      </c>
      <c r="F192" s="47" t="str">
        <f>IF(ISBLANK('2. Narrative'!AD187),"",'2. Narrative'!AD187)</f>
        <v/>
      </c>
      <c r="G192" s="47" t="str">
        <f>IF(ISBLANK('2. Narrative'!AJ187),"",'2. Narrative'!AJ187)</f>
        <v/>
      </c>
      <c r="H192" s="47" t="str">
        <f>IF(ISBLANK('2. Narrative'!AP187),"",'2. Narrative'!AP187)</f>
        <v/>
      </c>
      <c r="I192" s="46" t="str">
        <f t="shared" si="13"/>
        <v>no</v>
      </c>
      <c r="J192" s="46" t="str">
        <f t="shared" si="15"/>
        <v>no</v>
      </c>
      <c r="K192" s="46" t="str">
        <f t="shared" si="14"/>
        <v>no</v>
      </c>
      <c r="M192" s="158" t="str">
        <f>IF('INT-Pivots'!AT186="","",IF('INT-Pivots'!AT186="0","",'INT-Pivots'!AT186))</f>
        <v/>
      </c>
      <c r="N192" s="158" t="str">
        <f>IF('INT-Pivots'!AU186="","",IF('INT-Pivots'!AU186="0","",'INT-Pivots'!AU186))</f>
        <v/>
      </c>
      <c r="O192" s="278">
        <f>IF('3. Expenditures'!D185="CCAC", '3. Expenditures'!E185, 0)</f>
        <v>0</v>
      </c>
      <c r="P192" s="308">
        <f t="shared" si="16"/>
        <v>0</v>
      </c>
      <c r="Q192" s="316">
        <f>IF('3. Expenditures'!D185="CCAC", '3. Expenditures'!L185, 0)</f>
        <v>0</v>
      </c>
      <c r="R192" s="310">
        <f>IF('3. Expenditures'!D185="CCAC", '3. Expenditures'!N185, 0)</f>
        <v>0</v>
      </c>
      <c r="S192" s="310">
        <f>IF('3. Expenditures'!D185="CCAC", '3. Expenditures'!P185, 0)</f>
        <v>0</v>
      </c>
      <c r="T192" s="310">
        <f>IF('3. Expenditures'!D185="CCAC", '3. Expenditures'!R185, 0)</f>
        <v>0</v>
      </c>
      <c r="U192" s="310">
        <f>IF('3. Expenditures'!D185="CCAC", '3. Expenditures'!T185, 0)</f>
        <v>0</v>
      </c>
      <c r="V192" s="202"/>
      <c r="W192" s="202"/>
      <c r="X192" s="202"/>
      <c r="Y192" s="202"/>
      <c r="Z192" s="202"/>
      <c r="AA192" s="202"/>
      <c r="AB192" s="202"/>
    </row>
    <row r="193" spans="2:28" x14ac:dyDescent="0.3">
      <c r="B193" s="53" t="str">
        <f>IF('INT-Pivots'!G188="","",'INT-Pivots'!G188)</f>
        <v/>
      </c>
      <c r="C193" s="177" t="str">
        <f>IF('INT-Pivots'!K188="","",IF('INT-Pivots'!K188="(blank)","Project end",VALUE('INT-Pivots'!K188)))</f>
        <v/>
      </c>
      <c r="D193" s="47" t="str">
        <f>IF(ISBLANK('2. Narrative'!R188),"",'2. Narrative'!R188)</f>
        <v/>
      </c>
      <c r="E193" s="47" t="str">
        <f>IF(ISBLANK('2. Narrative'!X188),"",'2. Narrative'!X188)</f>
        <v/>
      </c>
      <c r="F193" s="47" t="str">
        <f>IF(ISBLANK('2. Narrative'!AD188),"",'2. Narrative'!AD188)</f>
        <v/>
      </c>
      <c r="G193" s="47" t="str">
        <f>IF(ISBLANK('2. Narrative'!AJ188),"",'2. Narrative'!AJ188)</f>
        <v/>
      </c>
      <c r="H193" s="47" t="str">
        <f>IF(ISBLANK('2. Narrative'!AP188),"",'2. Narrative'!AP188)</f>
        <v/>
      </c>
      <c r="I193" s="46" t="str">
        <f t="shared" si="13"/>
        <v>no</v>
      </c>
      <c r="J193" s="46" t="str">
        <f t="shared" si="15"/>
        <v>no</v>
      </c>
      <c r="K193" s="46" t="str">
        <f t="shared" si="14"/>
        <v>no</v>
      </c>
      <c r="M193" s="158" t="str">
        <f>IF('INT-Pivots'!AT187="","",IF('INT-Pivots'!AT187="0","",'INT-Pivots'!AT187))</f>
        <v/>
      </c>
      <c r="N193" s="158" t="str">
        <f>IF('INT-Pivots'!AU187="","",IF('INT-Pivots'!AU187="0","",'INT-Pivots'!AU187))</f>
        <v/>
      </c>
      <c r="O193" s="278">
        <f>IF('3. Expenditures'!D186="CCAC", '3. Expenditures'!E186, 0)</f>
        <v>0</v>
      </c>
      <c r="P193" s="308">
        <f t="shared" si="16"/>
        <v>0</v>
      </c>
      <c r="Q193" s="317">
        <f>IF('3. Expenditures'!D186="CCAC", '3. Expenditures'!L186, 0)</f>
        <v>0</v>
      </c>
      <c r="R193" s="310">
        <f>IF('3. Expenditures'!D186="CCAC", '3. Expenditures'!N186, 0)</f>
        <v>0</v>
      </c>
      <c r="S193" s="310">
        <f>IF('3. Expenditures'!D186="CCAC", '3. Expenditures'!P186, 0)</f>
        <v>0</v>
      </c>
      <c r="T193" s="310">
        <f>IF('3. Expenditures'!D186="CCAC", '3. Expenditures'!R186, 0)</f>
        <v>0</v>
      </c>
      <c r="U193" s="310">
        <f>IF('3. Expenditures'!D186="CCAC", '3. Expenditures'!T186, 0)</f>
        <v>0</v>
      </c>
      <c r="V193" s="202"/>
      <c r="W193" s="202"/>
      <c r="X193" s="202"/>
      <c r="Y193" s="202"/>
      <c r="Z193" s="202"/>
      <c r="AA193" s="202"/>
      <c r="AB193" s="202"/>
    </row>
    <row r="194" spans="2:28" x14ac:dyDescent="0.3">
      <c r="B194" s="53" t="str">
        <f>IF('INT-Pivots'!G189="","",'INT-Pivots'!G189)</f>
        <v/>
      </c>
      <c r="C194" s="177" t="str">
        <f>IF('INT-Pivots'!K189="","",IF('INT-Pivots'!K189="(blank)","Project end",VALUE('INT-Pivots'!K189)))</f>
        <v/>
      </c>
      <c r="D194" s="47" t="str">
        <f>IF(ISBLANK('2. Narrative'!R189),"",'2. Narrative'!R189)</f>
        <v/>
      </c>
      <c r="E194" s="47" t="str">
        <f>IF(ISBLANK('2. Narrative'!X189),"",'2. Narrative'!X189)</f>
        <v/>
      </c>
      <c r="F194" s="47" t="str">
        <f>IF(ISBLANK('2. Narrative'!AD189),"",'2. Narrative'!AD189)</f>
        <v/>
      </c>
      <c r="G194" s="47" t="str">
        <f>IF(ISBLANK('2. Narrative'!AJ189),"",'2. Narrative'!AJ189)</f>
        <v/>
      </c>
      <c r="H194" s="47" t="str">
        <f>IF(ISBLANK('2. Narrative'!AP189),"",'2. Narrative'!AP189)</f>
        <v/>
      </c>
      <c r="I194" s="46" t="str">
        <f t="shared" si="13"/>
        <v>no</v>
      </c>
      <c r="J194" s="46" t="str">
        <f t="shared" si="15"/>
        <v>no</v>
      </c>
      <c r="K194" s="46" t="str">
        <f t="shared" si="14"/>
        <v>no</v>
      </c>
      <c r="M194" s="158" t="str">
        <f>IF('INT-Pivots'!AT188="","",IF('INT-Pivots'!AT188="0","",'INT-Pivots'!AT188))</f>
        <v/>
      </c>
      <c r="N194" s="158" t="str">
        <f>IF('INT-Pivots'!AU188="","",IF('INT-Pivots'!AU188="0","",'INT-Pivots'!AU188))</f>
        <v/>
      </c>
      <c r="O194" s="278">
        <f>IF('3. Expenditures'!D187="CCAC", '3. Expenditures'!E187, 0)</f>
        <v>0</v>
      </c>
      <c r="P194" s="308">
        <f t="shared" si="16"/>
        <v>0</v>
      </c>
      <c r="Q194" s="316">
        <f>IF('3. Expenditures'!D187="CCAC", '3. Expenditures'!L187, 0)</f>
        <v>0</v>
      </c>
      <c r="R194" s="310">
        <f>IF('3. Expenditures'!D187="CCAC", '3. Expenditures'!N187, 0)</f>
        <v>0</v>
      </c>
      <c r="S194" s="310">
        <f>IF('3. Expenditures'!D187="CCAC", '3. Expenditures'!P187, 0)</f>
        <v>0</v>
      </c>
      <c r="T194" s="310">
        <f>IF('3. Expenditures'!D187="CCAC", '3. Expenditures'!R187, 0)</f>
        <v>0</v>
      </c>
      <c r="U194" s="310">
        <f>IF('3. Expenditures'!D187="CCAC", '3. Expenditures'!T187, 0)</f>
        <v>0</v>
      </c>
      <c r="V194" s="202"/>
      <c r="W194" s="202"/>
      <c r="X194" s="202"/>
      <c r="Y194" s="202"/>
      <c r="Z194" s="202"/>
      <c r="AA194" s="202"/>
      <c r="AB194" s="202"/>
    </row>
    <row r="195" spans="2:28" x14ac:dyDescent="0.3">
      <c r="B195" s="53" t="str">
        <f>IF('INT-Pivots'!G190="","",'INT-Pivots'!G190)</f>
        <v/>
      </c>
      <c r="C195" s="177" t="str">
        <f>IF('INT-Pivots'!K190="","",IF('INT-Pivots'!K190="(blank)","Project end",VALUE('INT-Pivots'!K190)))</f>
        <v/>
      </c>
      <c r="D195" s="47" t="str">
        <f>IF(ISBLANK('2. Narrative'!R190),"",'2. Narrative'!R190)</f>
        <v/>
      </c>
      <c r="E195" s="47" t="str">
        <f>IF(ISBLANK('2. Narrative'!X190),"",'2. Narrative'!X190)</f>
        <v/>
      </c>
      <c r="F195" s="47" t="str">
        <f>IF(ISBLANK('2. Narrative'!AD190),"",'2. Narrative'!AD190)</f>
        <v/>
      </c>
      <c r="G195" s="47" t="str">
        <f>IF(ISBLANK('2. Narrative'!AJ190),"",'2. Narrative'!AJ190)</f>
        <v/>
      </c>
      <c r="H195" s="47" t="str">
        <f>IF(ISBLANK('2. Narrative'!AP190),"",'2. Narrative'!AP190)</f>
        <v/>
      </c>
      <c r="I195" s="46" t="str">
        <f t="shared" si="13"/>
        <v>no</v>
      </c>
      <c r="J195" s="46" t="str">
        <f t="shared" si="15"/>
        <v>no</v>
      </c>
      <c r="K195" s="46" t="str">
        <f t="shared" si="14"/>
        <v>no</v>
      </c>
      <c r="M195" s="158" t="str">
        <f>IF('INT-Pivots'!AT189="","",IF('INT-Pivots'!AT189="0","",'INT-Pivots'!AT189))</f>
        <v/>
      </c>
      <c r="N195" s="158" t="str">
        <f>IF('INT-Pivots'!AU189="","",IF('INT-Pivots'!AU189="0","",'INT-Pivots'!AU189))</f>
        <v/>
      </c>
      <c r="O195" s="278">
        <f>IF('3. Expenditures'!D188="CCAC", '3. Expenditures'!E188, 0)</f>
        <v>0</v>
      </c>
      <c r="P195" s="308">
        <f t="shared" si="16"/>
        <v>0</v>
      </c>
      <c r="Q195" s="316">
        <f>IF('3. Expenditures'!D188="CCAC", '3. Expenditures'!L188, 0)</f>
        <v>0</v>
      </c>
      <c r="R195" s="310">
        <f>IF('3. Expenditures'!D188="CCAC", '3. Expenditures'!N188, 0)</f>
        <v>0</v>
      </c>
      <c r="S195" s="310">
        <f>IF('3. Expenditures'!D188="CCAC", '3. Expenditures'!P188, 0)</f>
        <v>0</v>
      </c>
      <c r="T195" s="310">
        <f>IF('3. Expenditures'!D188="CCAC", '3. Expenditures'!R188, 0)</f>
        <v>0</v>
      </c>
      <c r="U195" s="310">
        <f>IF('3. Expenditures'!D188="CCAC", '3. Expenditures'!T188, 0)</f>
        <v>0</v>
      </c>
      <c r="V195" s="202"/>
      <c r="W195" s="202"/>
      <c r="X195" s="202"/>
      <c r="Y195" s="202"/>
      <c r="Z195" s="202"/>
      <c r="AA195" s="202"/>
      <c r="AB195" s="202"/>
    </row>
    <row r="196" spans="2:28" x14ac:dyDescent="0.3">
      <c r="B196" s="53" t="str">
        <f>IF('INT-Pivots'!G191="","",'INT-Pivots'!G191)</f>
        <v/>
      </c>
      <c r="C196" s="177" t="str">
        <f>IF('INT-Pivots'!K191="","",IF('INT-Pivots'!K191="(blank)","Project end",VALUE('INT-Pivots'!K191)))</f>
        <v/>
      </c>
      <c r="D196" s="47" t="str">
        <f>IF(ISBLANK('2. Narrative'!R191),"",'2. Narrative'!R191)</f>
        <v/>
      </c>
      <c r="E196" s="47" t="str">
        <f>IF(ISBLANK('2. Narrative'!X191),"",'2. Narrative'!X191)</f>
        <v/>
      </c>
      <c r="F196" s="47" t="str">
        <f>IF(ISBLANK('2. Narrative'!AD191),"",'2. Narrative'!AD191)</f>
        <v/>
      </c>
      <c r="G196" s="47" t="str">
        <f>IF(ISBLANK('2. Narrative'!AJ191),"",'2. Narrative'!AJ191)</f>
        <v/>
      </c>
      <c r="H196" s="47" t="str">
        <f>IF(ISBLANK('2. Narrative'!AP191),"",'2. Narrative'!AP191)</f>
        <v/>
      </c>
      <c r="I196" s="46" t="str">
        <f t="shared" si="13"/>
        <v>no</v>
      </c>
      <c r="J196" s="46" t="str">
        <f t="shared" si="15"/>
        <v>no</v>
      </c>
      <c r="K196" s="46" t="str">
        <f t="shared" si="14"/>
        <v>no</v>
      </c>
      <c r="M196" s="158" t="str">
        <f>IF('INT-Pivots'!AT190="","",IF('INT-Pivots'!AT190="0","",'INT-Pivots'!AT190))</f>
        <v/>
      </c>
      <c r="N196" s="158" t="str">
        <f>IF('INT-Pivots'!AU190="","",IF('INT-Pivots'!AU190="0","",'INT-Pivots'!AU190))</f>
        <v/>
      </c>
      <c r="O196" s="278">
        <f>IF('3. Expenditures'!D189="CCAC", '3. Expenditures'!E189, 0)</f>
        <v>0</v>
      </c>
      <c r="P196" s="308">
        <f t="shared" si="16"/>
        <v>0</v>
      </c>
      <c r="Q196" s="317">
        <f>IF('3. Expenditures'!D189="CCAC", '3. Expenditures'!L189, 0)</f>
        <v>0</v>
      </c>
      <c r="R196" s="310">
        <f>IF('3. Expenditures'!D189="CCAC", '3. Expenditures'!N189, 0)</f>
        <v>0</v>
      </c>
      <c r="S196" s="310">
        <f>IF('3. Expenditures'!D189="CCAC", '3. Expenditures'!P189, 0)</f>
        <v>0</v>
      </c>
      <c r="T196" s="310">
        <f>IF('3. Expenditures'!D189="CCAC", '3. Expenditures'!R189, 0)</f>
        <v>0</v>
      </c>
      <c r="U196" s="310">
        <f>IF('3. Expenditures'!D189="CCAC", '3. Expenditures'!T189, 0)</f>
        <v>0</v>
      </c>
      <c r="V196" s="202"/>
      <c r="W196" s="202"/>
      <c r="X196" s="202"/>
      <c r="Y196" s="202"/>
      <c r="Z196" s="202"/>
      <c r="AA196" s="202"/>
      <c r="AB196" s="202"/>
    </row>
    <row r="197" spans="2:28" x14ac:dyDescent="0.3">
      <c r="B197" s="53" t="str">
        <f>IF('INT-Pivots'!G192="","",'INT-Pivots'!G192)</f>
        <v/>
      </c>
      <c r="C197" s="177" t="str">
        <f>IF('INT-Pivots'!K192="","",IF('INT-Pivots'!K192="(blank)","Project end",VALUE('INT-Pivots'!K192)))</f>
        <v/>
      </c>
      <c r="D197" s="47" t="str">
        <f>IF(ISBLANK('2. Narrative'!R192),"",'2. Narrative'!R192)</f>
        <v/>
      </c>
      <c r="E197" s="47" t="str">
        <f>IF(ISBLANK('2. Narrative'!X192),"",'2. Narrative'!X192)</f>
        <v/>
      </c>
      <c r="F197" s="47" t="str">
        <f>IF(ISBLANK('2. Narrative'!AD192),"",'2. Narrative'!AD192)</f>
        <v/>
      </c>
      <c r="G197" s="47" t="str">
        <f>IF(ISBLANK('2. Narrative'!AJ192),"",'2. Narrative'!AJ192)</f>
        <v/>
      </c>
      <c r="H197" s="47" t="str">
        <f>IF(ISBLANK('2. Narrative'!AP192),"",'2. Narrative'!AP192)</f>
        <v/>
      </c>
      <c r="I197" s="46" t="str">
        <f t="shared" si="13"/>
        <v>no</v>
      </c>
      <c r="J197" s="46" t="str">
        <f t="shared" si="15"/>
        <v>no</v>
      </c>
      <c r="K197" s="46" t="str">
        <f t="shared" si="14"/>
        <v>no</v>
      </c>
      <c r="M197" s="158" t="str">
        <f>IF('INT-Pivots'!AT191="","",IF('INT-Pivots'!AT191="0","",'INT-Pivots'!AT191))</f>
        <v/>
      </c>
      <c r="N197" s="158" t="str">
        <f>IF('INT-Pivots'!AU191="","",IF('INT-Pivots'!AU191="0","",'INT-Pivots'!AU191))</f>
        <v/>
      </c>
      <c r="O197" s="278" t="str">
        <f>IF('INT-Pivots'!BA191="","",IF('INT-Pivots'!BA191="0","",'INT-Pivots'!BA191))</f>
        <v/>
      </c>
      <c r="P197" s="308">
        <f t="shared" si="16"/>
        <v>0</v>
      </c>
      <c r="Q197" s="316">
        <f>IF('3. Expenditures'!D190="CCAC", '3. Expenditures'!L190, 0)</f>
        <v>0</v>
      </c>
      <c r="R197" s="310">
        <f>IF('3. Expenditures'!D190="CCAC", '3. Expenditures'!N190, 0)</f>
        <v>0</v>
      </c>
      <c r="S197" s="310">
        <f>IF('3. Expenditures'!D190="CCAC", '3. Expenditures'!P190, 0)</f>
        <v>0</v>
      </c>
      <c r="T197" s="310">
        <f>IF('3. Expenditures'!D190="CCAC", '3. Expenditures'!R190, 0)</f>
        <v>0</v>
      </c>
      <c r="U197" s="310">
        <f>IF('3. Expenditures'!D190="CCAC", '3. Expenditures'!T190, 0)</f>
        <v>0</v>
      </c>
      <c r="V197" s="202"/>
      <c r="W197" s="202"/>
      <c r="X197" s="202"/>
      <c r="Y197" s="202"/>
      <c r="Z197" s="202"/>
      <c r="AA197" s="202"/>
      <c r="AB197" s="202"/>
    </row>
    <row r="198" spans="2:28" x14ac:dyDescent="0.3">
      <c r="B198" s="53" t="str">
        <f>IF('INT-Pivots'!G193="","",'INT-Pivots'!G193)</f>
        <v/>
      </c>
      <c r="C198" s="177" t="str">
        <f>IF('INT-Pivots'!K193="","",IF('INT-Pivots'!K193="(blank)","Project end",VALUE('INT-Pivots'!K193)))</f>
        <v/>
      </c>
      <c r="D198" s="47" t="str">
        <f>IF(ISBLANK('2. Narrative'!R193),"",'2. Narrative'!R193)</f>
        <v/>
      </c>
      <c r="E198" s="47" t="str">
        <f>IF(ISBLANK('2. Narrative'!X193),"",'2. Narrative'!X193)</f>
        <v/>
      </c>
      <c r="F198" s="47" t="str">
        <f>IF(ISBLANK('2. Narrative'!AD193),"",'2. Narrative'!AD193)</f>
        <v/>
      </c>
      <c r="G198" s="47" t="str">
        <f>IF(ISBLANK('2. Narrative'!AJ193),"",'2. Narrative'!AJ193)</f>
        <v/>
      </c>
      <c r="H198" s="47" t="str">
        <f>IF(ISBLANK('2. Narrative'!AP193),"",'2. Narrative'!AP193)</f>
        <v/>
      </c>
      <c r="I198" s="46" t="str">
        <f t="shared" si="13"/>
        <v>no</v>
      </c>
      <c r="J198" s="46" t="str">
        <f t="shared" si="15"/>
        <v>no</v>
      </c>
      <c r="K198" s="46" t="str">
        <f t="shared" si="14"/>
        <v>no</v>
      </c>
      <c r="M198" s="158" t="str">
        <f>IF('INT-Pivots'!AT192="","",IF('INT-Pivots'!AT192="0","",'INT-Pivots'!AT192))</f>
        <v/>
      </c>
      <c r="N198" s="158" t="str">
        <f>IF('INT-Pivots'!AU192="","",IF('INT-Pivots'!AU192="0","",'INT-Pivots'!AU192))</f>
        <v/>
      </c>
      <c r="O198" s="278" t="str">
        <f>IF('INT-Pivots'!BA192="","",IF('INT-Pivots'!BA192="0","",'INT-Pivots'!BA192))</f>
        <v/>
      </c>
      <c r="P198" s="308">
        <f t="shared" si="16"/>
        <v>0</v>
      </c>
      <c r="Q198" s="309">
        <f>IF(ISBLANK('3. Expenditures'!L191),0,'3. Expenditures'!L191)</f>
        <v>0</v>
      </c>
      <c r="R198" s="311">
        <f>IF(ISBLANK('3. Expenditures'!N191),0,'3. Expenditures'!N191)</f>
        <v>0</v>
      </c>
      <c r="S198" s="311">
        <f>IF(ISBLANK('3. Expenditures'!P191),0,'3. Expenditures'!P191)</f>
        <v>0</v>
      </c>
      <c r="T198" s="312">
        <f>IF(ISBLANK('3. Expenditures'!R191),0,'3. Expenditures'!R191)</f>
        <v>0</v>
      </c>
      <c r="U198" s="312">
        <f>IF(ISBLANK('3. Expenditures'!T191),0,'3. Expenditures'!T191)</f>
        <v>0</v>
      </c>
      <c r="V198" s="202"/>
      <c r="W198" s="202"/>
      <c r="X198" s="202"/>
      <c r="Y198" s="202"/>
      <c r="Z198" s="202"/>
      <c r="AA198" s="202"/>
      <c r="AB198" s="202"/>
    </row>
    <row r="199" spans="2:28" x14ac:dyDescent="0.3">
      <c r="B199" s="53" t="str">
        <f>IF('INT-Pivots'!G194="","",'INT-Pivots'!G194)</f>
        <v/>
      </c>
      <c r="C199" s="177" t="str">
        <f>IF('INT-Pivots'!K194="","",IF('INT-Pivots'!K194="(blank)","Project end",VALUE('INT-Pivots'!K194)))</f>
        <v/>
      </c>
      <c r="D199" s="47" t="str">
        <f>IF(ISBLANK('2. Narrative'!R194),"",'2. Narrative'!R194)</f>
        <v/>
      </c>
      <c r="E199" s="47" t="str">
        <f>IF(ISBLANK('2. Narrative'!X194),"",'2. Narrative'!X194)</f>
        <v/>
      </c>
      <c r="F199" s="47" t="str">
        <f>IF(ISBLANK('2. Narrative'!AD194),"",'2. Narrative'!AD194)</f>
        <v/>
      </c>
      <c r="G199" s="47" t="str">
        <f>IF(ISBLANK('2. Narrative'!AJ194),"",'2. Narrative'!AJ194)</f>
        <v/>
      </c>
      <c r="H199" s="47" t="str">
        <f>IF(ISBLANK('2. Narrative'!AP194),"",'2. Narrative'!AP194)</f>
        <v/>
      </c>
      <c r="I199" s="46" t="str">
        <f t="shared" si="13"/>
        <v>no</v>
      </c>
      <c r="J199" s="46" t="str">
        <f t="shared" si="15"/>
        <v>no</v>
      </c>
      <c r="K199" s="46" t="str">
        <f t="shared" si="14"/>
        <v>no</v>
      </c>
      <c r="M199" s="158" t="str">
        <f>IF('INT-Pivots'!AT193="","",IF('INT-Pivots'!AT193="0","",'INT-Pivots'!AT193))</f>
        <v/>
      </c>
      <c r="N199" s="158" t="str">
        <f>IF('INT-Pivots'!AU193="","",IF('INT-Pivots'!AU193="0","",'INT-Pivots'!AU193))</f>
        <v/>
      </c>
      <c r="O199" s="278" t="str">
        <f>IF('INT-Pivots'!BA193="","",IF('INT-Pivots'!BA193="0","",'INT-Pivots'!BA193))</f>
        <v/>
      </c>
      <c r="P199" s="308">
        <f t="shared" si="16"/>
        <v>0</v>
      </c>
      <c r="Q199" s="309">
        <f>IF(ISBLANK('3. Expenditures'!L192),0,'3. Expenditures'!L192)</f>
        <v>0</v>
      </c>
      <c r="R199" s="311">
        <f>IF(ISBLANK('3. Expenditures'!N192),0,'3. Expenditures'!N192)</f>
        <v>0</v>
      </c>
      <c r="S199" s="311">
        <f>IF(ISBLANK('3. Expenditures'!P192),0,'3. Expenditures'!P192)</f>
        <v>0</v>
      </c>
      <c r="T199" s="312">
        <f>IF(ISBLANK('3. Expenditures'!R192),0,'3. Expenditures'!R192)</f>
        <v>0</v>
      </c>
      <c r="U199" s="312">
        <f>IF(ISBLANK('3. Expenditures'!T192),0,'3. Expenditures'!T192)</f>
        <v>0</v>
      </c>
      <c r="V199" s="202"/>
      <c r="W199" s="202"/>
      <c r="X199" s="202"/>
      <c r="Y199" s="202"/>
      <c r="Z199" s="202"/>
      <c r="AA199" s="202"/>
      <c r="AB199" s="202"/>
    </row>
    <row r="200" spans="2:28" x14ac:dyDescent="0.3">
      <c r="B200" s="53" t="str">
        <f>IF('INT-Pivots'!G195="","",'INT-Pivots'!G195)</f>
        <v/>
      </c>
      <c r="C200" s="177" t="str">
        <f>IF('INT-Pivots'!K195="","",IF('INT-Pivots'!K195="(blank)","Project end",VALUE('INT-Pivots'!K195)))</f>
        <v/>
      </c>
      <c r="D200" s="47" t="str">
        <f>IF(ISBLANK('2. Narrative'!R195),"",'2. Narrative'!R195)</f>
        <v/>
      </c>
      <c r="E200" s="47" t="str">
        <f>IF(ISBLANK('2. Narrative'!X195),"",'2. Narrative'!X195)</f>
        <v/>
      </c>
      <c r="F200" s="47" t="str">
        <f>IF(ISBLANK('2. Narrative'!AD195),"",'2. Narrative'!AD195)</f>
        <v/>
      </c>
      <c r="G200" s="47" t="str">
        <f>IF(ISBLANK('2. Narrative'!AJ195),"",'2. Narrative'!AJ195)</f>
        <v/>
      </c>
      <c r="H200" s="47" t="str">
        <f>IF(ISBLANK('2. Narrative'!AP195),"",'2. Narrative'!AP195)</f>
        <v/>
      </c>
      <c r="I200" s="46" t="str">
        <f t="shared" si="13"/>
        <v>no</v>
      </c>
      <c r="J200" s="46" t="str">
        <f t="shared" si="15"/>
        <v>no</v>
      </c>
      <c r="K200" s="46" t="str">
        <f t="shared" si="14"/>
        <v>no</v>
      </c>
      <c r="M200" s="158" t="str">
        <f>IF('INT-Pivots'!AT194="","",IF('INT-Pivots'!AT194="0","",'INT-Pivots'!AT194))</f>
        <v/>
      </c>
      <c r="N200" s="158" t="str">
        <f>IF('INT-Pivots'!AU194="","",IF('INT-Pivots'!AU194="0","",'INT-Pivots'!AU194))</f>
        <v/>
      </c>
      <c r="O200" s="278" t="str">
        <f>IF('INT-Pivots'!BA194="","",IF('INT-Pivots'!BA194="0","",'INT-Pivots'!BA194))</f>
        <v/>
      </c>
      <c r="P200" s="308">
        <f t="shared" si="16"/>
        <v>0</v>
      </c>
      <c r="Q200" s="309">
        <f>IF(ISBLANK('3. Expenditures'!L193),0,'3. Expenditures'!L193)</f>
        <v>0</v>
      </c>
      <c r="R200" s="311">
        <f>IF(ISBLANK('3. Expenditures'!N193),0,'3. Expenditures'!N193)</f>
        <v>0</v>
      </c>
      <c r="S200" s="311">
        <f>IF(ISBLANK('3. Expenditures'!P193),0,'3. Expenditures'!P193)</f>
        <v>0</v>
      </c>
      <c r="T200" s="312">
        <f>IF(ISBLANK('3. Expenditures'!R193),0,'3. Expenditures'!R193)</f>
        <v>0</v>
      </c>
      <c r="U200" s="312">
        <f>IF(ISBLANK('3. Expenditures'!T193),0,'3. Expenditures'!T193)</f>
        <v>0</v>
      </c>
      <c r="V200" s="202"/>
      <c r="W200" s="202"/>
      <c r="X200" s="202"/>
      <c r="Y200" s="202"/>
      <c r="Z200" s="202"/>
      <c r="AA200" s="202"/>
      <c r="AB200" s="202"/>
    </row>
    <row r="201" spans="2:28" x14ac:dyDescent="0.3">
      <c r="B201" s="53" t="str">
        <f>IF('INT-Pivots'!G196="","",'INT-Pivots'!G196)</f>
        <v/>
      </c>
      <c r="C201" s="177" t="str">
        <f>IF('INT-Pivots'!K196="","",IF('INT-Pivots'!K196="(blank)","Project end",VALUE('INT-Pivots'!K196)))</f>
        <v/>
      </c>
      <c r="D201" s="47" t="str">
        <f>IF(ISBLANK('2. Narrative'!R196),"",'2. Narrative'!R196)</f>
        <v/>
      </c>
      <c r="E201" s="47" t="str">
        <f>IF(ISBLANK('2. Narrative'!X196),"",'2. Narrative'!X196)</f>
        <v/>
      </c>
      <c r="F201" s="47" t="str">
        <f>IF(ISBLANK('2. Narrative'!AD196),"",'2. Narrative'!AD196)</f>
        <v/>
      </c>
      <c r="G201" s="47" t="str">
        <f>IF(ISBLANK('2. Narrative'!AJ196),"",'2. Narrative'!AJ196)</f>
        <v/>
      </c>
      <c r="H201" s="47" t="str">
        <f>IF(ISBLANK('2. Narrative'!AP196),"",'2. Narrative'!AP196)</f>
        <v/>
      </c>
      <c r="I201" s="46" t="str">
        <f t="shared" si="13"/>
        <v>no</v>
      </c>
      <c r="J201" s="46" t="str">
        <f t="shared" si="15"/>
        <v>no</v>
      </c>
      <c r="K201" s="46" t="str">
        <f t="shared" si="14"/>
        <v>no</v>
      </c>
      <c r="M201" s="158" t="str">
        <f>IF('INT-Pivots'!AT195="","",IF('INT-Pivots'!AT195="0","",'INT-Pivots'!AT195))</f>
        <v/>
      </c>
      <c r="N201" s="158" t="str">
        <f>IF('INT-Pivots'!AU195="","",IF('INT-Pivots'!AU195="0","",'INT-Pivots'!AU195))</f>
        <v/>
      </c>
      <c r="O201" s="278" t="str">
        <f>IF('INT-Pivots'!BA195="","",IF('INT-Pivots'!BA195="0","",'INT-Pivots'!BA195))</f>
        <v/>
      </c>
      <c r="P201" s="308">
        <f t="shared" si="16"/>
        <v>0</v>
      </c>
      <c r="Q201" s="309">
        <f>IF(ISBLANK('3. Expenditures'!L194),0,'3. Expenditures'!L194)</f>
        <v>0</v>
      </c>
      <c r="R201" s="311">
        <f>IF(ISBLANK('3. Expenditures'!N194),0,'3. Expenditures'!N194)</f>
        <v>0</v>
      </c>
      <c r="S201" s="311">
        <f>IF(ISBLANK('3. Expenditures'!P194),0,'3. Expenditures'!P194)</f>
        <v>0</v>
      </c>
      <c r="T201" s="312">
        <f>IF(ISBLANK('3. Expenditures'!R194),0,'3. Expenditures'!R194)</f>
        <v>0</v>
      </c>
      <c r="U201" s="312">
        <f>IF(ISBLANK('3. Expenditures'!T194),0,'3. Expenditures'!T194)</f>
        <v>0</v>
      </c>
      <c r="V201" s="202"/>
      <c r="W201" s="202"/>
      <c r="X201" s="202"/>
      <c r="Y201" s="202"/>
      <c r="Z201" s="202"/>
      <c r="AA201" s="202"/>
      <c r="AB201" s="202"/>
    </row>
    <row r="202" spans="2:28" x14ac:dyDescent="0.3">
      <c r="B202" s="53" t="str">
        <f>IF('INT-Pivots'!G197="","",'INT-Pivots'!G197)</f>
        <v/>
      </c>
      <c r="C202" s="177" t="str">
        <f>IF('INT-Pivots'!K197="","",IF('INT-Pivots'!K197="(blank)","Project end",VALUE('INT-Pivots'!K197)))</f>
        <v/>
      </c>
      <c r="D202" s="47" t="str">
        <f>IF(ISBLANK('2. Narrative'!R197),"",'2. Narrative'!R197)</f>
        <v/>
      </c>
      <c r="E202" s="47" t="str">
        <f>IF(ISBLANK('2. Narrative'!X197),"",'2. Narrative'!X197)</f>
        <v/>
      </c>
      <c r="F202" s="47" t="str">
        <f>IF(ISBLANK('2. Narrative'!AD197),"",'2. Narrative'!AD197)</f>
        <v/>
      </c>
      <c r="G202" s="47" t="str">
        <f>IF(ISBLANK('2. Narrative'!AJ197),"",'2. Narrative'!AJ197)</f>
        <v/>
      </c>
      <c r="H202" s="47" t="str">
        <f>IF(ISBLANK('2. Narrative'!AP197),"",'2. Narrative'!AP197)</f>
        <v/>
      </c>
      <c r="I202" s="46" t="str">
        <f t="shared" si="13"/>
        <v>no</v>
      </c>
      <c r="J202" s="46" t="str">
        <f t="shared" si="15"/>
        <v>no</v>
      </c>
      <c r="K202" s="46" t="str">
        <f t="shared" si="14"/>
        <v>no</v>
      </c>
      <c r="M202" s="158" t="str">
        <f>IF('INT-Pivots'!AT196="","",IF('INT-Pivots'!AT196="0","",'INT-Pivots'!AT196))</f>
        <v/>
      </c>
      <c r="N202" s="158" t="str">
        <f>IF('INT-Pivots'!AU196="","",IF('INT-Pivots'!AU196="0","",'INT-Pivots'!AU196))</f>
        <v/>
      </c>
      <c r="O202" s="278" t="str">
        <f>IF('INT-Pivots'!BA196="","",IF('INT-Pivots'!BA196="0","",'INT-Pivots'!BA196))</f>
        <v/>
      </c>
      <c r="P202" s="308">
        <f t="shared" si="16"/>
        <v>0</v>
      </c>
      <c r="Q202" s="309">
        <f>IF(ISBLANK('3. Expenditures'!L195),0,'3. Expenditures'!L195)</f>
        <v>0</v>
      </c>
      <c r="R202" s="311">
        <f>IF(ISBLANK('3. Expenditures'!N195),0,'3. Expenditures'!N195)</f>
        <v>0</v>
      </c>
      <c r="S202" s="311">
        <f>IF(ISBLANK('3. Expenditures'!P195),0,'3. Expenditures'!P195)</f>
        <v>0</v>
      </c>
      <c r="T202" s="312">
        <f>IF(ISBLANK('3. Expenditures'!R195),0,'3. Expenditures'!R195)</f>
        <v>0</v>
      </c>
      <c r="U202" s="312">
        <f>IF(ISBLANK('3. Expenditures'!T195),0,'3. Expenditures'!T195)</f>
        <v>0</v>
      </c>
      <c r="V202" s="202"/>
      <c r="W202" s="202"/>
      <c r="X202" s="202"/>
      <c r="Y202" s="202"/>
      <c r="Z202" s="202"/>
      <c r="AA202" s="202"/>
      <c r="AB202" s="202"/>
    </row>
    <row r="203" spans="2:28" x14ac:dyDescent="0.3">
      <c r="B203" s="53" t="str">
        <f>IF('INT-Pivots'!G198="","",'INT-Pivots'!G198)</f>
        <v/>
      </c>
      <c r="C203" s="177" t="str">
        <f>IF('INT-Pivots'!K198="","",IF('INT-Pivots'!K198="(blank)","Project end",VALUE('INT-Pivots'!K198)))</f>
        <v/>
      </c>
      <c r="D203" s="47" t="str">
        <f>IF(ISBLANK('2. Narrative'!R198),"",'2. Narrative'!R198)</f>
        <v/>
      </c>
      <c r="E203" s="47" t="str">
        <f>IF(ISBLANK('2. Narrative'!X198),"",'2. Narrative'!X198)</f>
        <v/>
      </c>
      <c r="F203" s="47" t="str">
        <f>IF(ISBLANK('2. Narrative'!AD198),"",'2. Narrative'!AD198)</f>
        <v/>
      </c>
      <c r="G203" s="47" t="str">
        <f>IF(ISBLANK('2. Narrative'!AJ198),"",'2. Narrative'!AJ198)</f>
        <v/>
      </c>
      <c r="H203" s="47" t="str">
        <f>IF(ISBLANK('2. Narrative'!AP198),"",'2. Narrative'!AP198)</f>
        <v/>
      </c>
      <c r="I203" s="46" t="str">
        <f t="shared" si="13"/>
        <v>no</v>
      </c>
      <c r="J203" s="46" t="str">
        <f t="shared" si="15"/>
        <v>no</v>
      </c>
      <c r="K203" s="46" t="str">
        <f t="shared" si="14"/>
        <v>no</v>
      </c>
      <c r="M203" s="158" t="str">
        <f>IF('INT-Pivots'!AT197="","",IF('INT-Pivots'!AT197="0","",'INT-Pivots'!AT197))</f>
        <v/>
      </c>
      <c r="N203" s="158" t="str">
        <f>IF('INT-Pivots'!AU197="","",IF('INT-Pivots'!AU197="0","",'INT-Pivots'!AU197))</f>
        <v/>
      </c>
      <c r="O203" s="278" t="str">
        <f>IF('INT-Pivots'!BA197="","",IF('INT-Pivots'!BA197="0","",'INT-Pivots'!BA197))</f>
        <v/>
      </c>
      <c r="P203" s="308">
        <f t="shared" si="16"/>
        <v>0</v>
      </c>
      <c r="Q203" s="309">
        <f>IF(ISBLANK('3. Expenditures'!L196),0,'3. Expenditures'!L196)</f>
        <v>0</v>
      </c>
      <c r="R203" s="311">
        <f>IF(ISBLANK('3. Expenditures'!N196),0,'3. Expenditures'!N196)</f>
        <v>0</v>
      </c>
      <c r="S203" s="311">
        <f>IF(ISBLANK('3. Expenditures'!P196),0,'3. Expenditures'!P196)</f>
        <v>0</v>
      </c>
      <c r="T203" s="312">
        <f>IF(ISBLANK('3. Expenditures'!R196),0,'3. Expenditures'!R196)</f>
        <v>0</v>
      </c>
      <c r="U203" s="312">
        <f>IF(ISBLANK('3. Expenditures'!T196),0,'3. Expenditures'!T196)</f>
        <v>0</v>
      </c>
      <c r="V203" s="202"/>
      <c r="W203" s="202"/>
      <c r="X203" s="202"/>
      <c r="Y203" s="202"/>
      <c r="Z203" s="202"/>
      <c r="AA203" s="202"/>
      <c r="AB203" s="202"/>
    </row>
    <row r="204" spans="2:28" x14ac:dyDescent="0.3">
      <c r="B204" s="53" t="str">
        <f>IF('INT-Pivots'!G199="","",'INT-Pivots'!G199)</f>
        <v/>
      </c>
      <c r="C204" s="177" t="str">
        <f>IF('INT-Pivots'!K199="","",IF('INT-Pivots'!K199="(blank)","Project end",VALUE('INT-Pivots'!K199)))</f>
        <v/>
      </c>
      <c r="D204" s="47" t="str">
        <f>IF(ISBLANK('2. Narrative'!R199),"",'2. Narrative'!R199)</f>
        <v/>
      </c>
      <c r="E204" s="47" t="str">
        <f>IF(ISBLANK('2. Narrative'!X199),"",'2. Narrative'!X199)</f>
        <v/>
      </c>
      <c r="F204" s="47" t="str">
        <f>IF(ISBLANK('2. Narrative'!AD199),"",'2. Narrative'!AD199)</f>
        <v/>
      </c>
      <c r="G204" s="47" t="str">
        <f>IF(ISBLANK('2. Narrative'!AJ199),"",'2. Narrative'!AJ199)</f>
        <v/>
      </c>
      <c r="H204" s="47" t="str">
        <f>IF(ISBLANK('2. Narrative'!AP199),"",'2. Narrative'!AP199)</f>
        <v/>
      </c>
      <c r="I204" s="46" t="str">
        <f t="shared" ref="I204:I208" si="17">IF(AND(ISNUMBER(SEARCH("Activity",$B204)),COUNTIF($D204:$H204,"Complete")&gt;0),"yes","no")</f>
        <v>no</v>
      </c>
      <c r="J204" s="46" t="str">
        <f t="shared" si="15"/>
        <v>no</v>
      </c>
      <c r="K204" s="46" t="str">
        <f t="shared" ref="K204:K208" si="18">IF(AND(ISNUMBER(SEARCH("Outcome",$B204)),COUNTIF($D204:$H204,"Complete")&gt;0),"yes","no")</f>
        <v>no</v>
      </c>
      <c r="M204" s="158" t="str">
        <f>IF('INT-Pivots'!AT198="","",IF('INT-Pivots'!AT198="0","",'INT-Pivots'!AT198))</f>
        <v/>
      </c>
      <c r="N204" s="158" t="str">
        <f>IF('INT-Pivots'!AU198="","",IF('INT-Pivots'!AU198="0","",'INT-Pivots'!AU198))</f>
        <v/>
      </c>
      <c r="O204" s="278" t="str">
        <f>IF('INT-Pivots'!BA198="","",IF('INT-Pivots'!BA198="0","",'INT-Pivots'!BA198))</f>
        <v/>
      </c>
      <c r="P204" s="308">
        <f t="shared" si="16"/>
        <v>0</v>
      </c>
      <c r="Q204" s="309">
        <f>IF(ISBLANK('3. Expenditures'!L197),0,'3. Expenditures'!L197)</f>
        <v>0</v>
      </c>
      <c r="R204" s="311">
        <f>IF(ISBLANK('3. Expenditures'!N197),0,'3. Expenditures'!N197)</f>
        <v>0</v>
      </c>
      <c r="S204" s="311">
        <f>IF(ISBLANK('3. Expenditures'!P197),0,'3. Expenditures'!P197)</f>
        <v>0</v>
      </c>
      <c r="T204" s="312">
        <f>IF(ISBLANK('3. Expenditures'!R197),0,'3. Expenditures'!R197)</f>
        <v>0</v>
      </c>
      <c r="U204" s="312">
        <f>IF(ISBLANK('3. Expenditures'!T197),0,'3. Expenditures'!T197)</f>
        <v>0</v>
      </c>
      <c r="V204" s="202"/>
      <c r="W204" s="202"/>
      <c r="X204" s="202"/>
      <c r="Y204" s="202"/>
      <c r="Z204" s="202"/>
      <c r="AA204" s="202"/>
      <c r="AB204" s="202"/>
    </row>
    <row r="205" spans="2:28" x14ac:dyDescent="0.3">
      <c r="B205" s="53" t="str">
        <f>IF('INT-Pivots'!G200="","",'INT-Pivots'!G200)</f>
        <v/>
      </c>
      <c r="C205" s="177" t="str">
        <f>IF('INT-Pivots'!K200="","",IF('INT-Pivots'!K200="(blank)","Project end",VALUE('INT-Pivots'!K200)))</f>
        <v/>
      </c>
      <c r="D205" s="47" t="str">
        <f>IF(ISBLANK('2. Narrative'!R200),"",'2. Narrative'!R200)</f>
        <v/>
      </c>
      <c r="E205" s="47" t="str">
        <f>IF(ISBLANK('2. Narrative'!X200),"",'2. Narrative'!X200)</f>
        <v/>
      </c>
      <c r="F205" s="47" t="str">
        <f>IF(ISBLANK('2. Narrative'!AD200),"",'2. Narrative'!AD200)</f>
        <v/>
      </c>
      <c r="G205" s="47" t="str">
        <f>IF(ISBLANK('2. Narrative'!AJ200),"",'2. Narrative'!AJ200)</f>
        <v/>
      </c>
      <c r="H205" s="47" t="str">
        <f>IF(ISBLANK('2. Narrative'!AP200),"",'2. Narrative'!AP200)</f>
        <v/>
      </c>
      <c r="I205" s="46" t="str">
        <f t="shared" si="17"/>
        <v>no</v>
      </c>
      <c r="J205" s="46" t="str">
        <f t="shared" ref="J205:J208" si="19">IF(AND(ISNUMBER(SEARCH("Output",$B205)),COUNTIF($D205:$H205,"Complete")&gt;0),"yes","no")</f>
        <v>no</v>
      </c>
      <c r="K205" s="46" t="str">
        <f t="shared" si="18"/>
        <v>no</v>
      </c>
      <c r="M205" s="158" t="str">
        <f>IF('INT-Pivots'!AT199="","",IF('INT-Pivots'!AT199="0","",'INT-Pivots'!AT199))</f>
        <v/>
      </c>
      <c r="N205" s="158" t="str">
        <f>IF('INT-Pivots'!AU199="","",IF('INT-Pivots'!AU199="0","",'INT-Pivots'!AU199))</f>
        <v/>
      </c>
      <c r="O205" s="278" t="str">
        <f>IF('INT-Pivots'!BA199="","",IF('INT-Pivots'!BA199="0","",'INT-Pivots'!BA199))</f>
        <v/>
      </c>
      <c r="P205" s="308">
        <f t="shared" ref="P205:P236" si="20">SUM(Q205:U205)</f>
        <v>0</v>
      </c>
      <c r="Q205" s="309">
        <f>IF(ISBLANK('3. Expenditures'!L198),0,'3. Expenditures'!L198)</f>
        <v>0</v>
      </c>
      <c r="R205" s="311">
        <f>IF(ISBLANK('3. Expenditures'!N198),0,'3. Expenditures'!N198)</f>
        <v>0</v>
      </c>
      <c r="S205" s="311">
        <f>IF(ISBLANK('3. Expenditures'!P198),0,'3. Expenditures'!P198)</f>
        <v>0</v>
      </c>
      <c r="T205" s="312">
        <f>IF(ISBLANK('3. Expenditures'!R198),0,'3. Expenditures'!R198)</f>
        <v>0</v>
      </c>
      <c r="U205" s="312">
        <f>IF(ISBLANK('3. Expenditures'!T198),0,'3. Expenditures'!T198)</f>
        <v>0</v>
      </c>
      <c r="V205" s="202"/>
      <c r="W205" s="202"/>
      <c r="X205" s="202"/>
      <c r="Y205" s="202"/>
      <c r="Z205" s="202"/>
      <c r="AA205" s="202"/>
      <c r="AB205" s="202"/>
    </row>
    <row r="206" spans="2:28" x14ac:dyDescent="0.3">
      <c r="B206" s="53" t="str">
        <f>IF('INT-Pivots'!G201="","",'INT-Pivots'!G201)</f>
        <v/>
      </c>
      <c r="C206" s="177" t="str">
        <f>IF('INT-Pivots'!K201="","",IF('INT-Pivots'!K201="(blank)","Project end",VALUE('INT-Pivots'!K201)))</f>
        <v/>
      </c>
      <c r="D206" s="47" t="str">
        <f>IF(ISBLANK('2. Narrative'!R201),"",'2. Narrative'!R201)</f>
        <v/>
      </c>
      <c r="E206" s="47" t="str">
        <f>IF(ISBLANK('2. Narrative'!X201),"",'2. Narrative'!X201)</f>
        <v/>
      </c>
      <c r="F206" s="47" t="str">
        <f>IF(ISBLANK('2. Narrative'!AD201),"",'2. Narrative'!AD201)</f>
        <v/>
      </c>
      <c r="G206" s="47" t="str">
        <f>IF(ISBLANK('2. Narrative'!AJ201),"",'2. Narrative'!AJ201)</f>
        <v/>
      </c>
      <c r="H206" s="47" t="str">
        <f>IF(ISBLANK('2. Narrative'!AP201),"",'2. Narrative'!AP201)</f>
        <v/>
      </c>
      <c r="I206" s="46" t="str">
        <f t="shared" si="17"/>
        <v>no</v>
      </c>
      <c r="J206" s="46" t="str">
        <f t="shared" si="19"/>
        <v>no</v>
      </c>
      <c r="K206" s="46" t="str">
        <f t="shared" si="18"/>
        <v>no</v>
      </c>
      <c r="M206" s="158" t="str">
        <f>IF('INT-Pivots'!AT200="","",IF('INT-Pivots'!AT200="0","",'INT-Pivots'!AT200))</f>
        <v/>
      </c>
      <c r="N206" s="158" t="str">
        <f>IF('INT-Pivots'!AU200="","",IF('INT-Pivots'!AU200="0","",'INT-Pivots'!AU200))</f>
        <v/>
      </c>
      <c r="O206" s="278" t="str">
        <f>IF('INT-Pivots'!BA200="","",IF('INT-Pivots'!BA200="0","",'INT-Pivots'!BA200))</f>
        <v/>
      </c>
      <c r="P206" s="308">
        <f t="shared" si="20"/>
        <v>0</v>
      </c>
      <c r="Q206" s="309">
        <f>IF(ISBLANK('3. Expenditures'!L199),0,'3. Expenditures'!L199)</f>
        <v>0</v>
      </c>
      <c r="R206" s="311">
        <f>IF(ISBLANK('3. Expenditures'!N199),0,'3. Expenditures'!N199)</f>
        <v>0</v>
      </c>
      <c r="S206" s="311">
        <f>IF(ISBLANK('3. Expenditures'!P199),0,'3. Expenditures'!P199)</f>
        <v>0</v>
      </c>
      <c r="T206" s="312">
        <f>IF(ISBLANK('3. Expenditures'!R199),0,'3. Expenditures'!R199)</f>
        <v>0</v>
      </c>
      <c r="U206" s="312">
        <f>IF(ISBLANK('3. Expenditures'!T199),0,'3. Expenditures'!T199)</f>
        <v>0</v>
      </c>
      <c r="V206" s="202"/>
      <c r="W206" s="202"/>
      <c r="X206" s="202"/>
      <c r="Y206" s="202"/>
      <c r="Z206" s="202"/>
      <c r="AA206" s="202"/>
      <c r="AB206" s="202"/>
    </row>
    <row r="207" spans="2:28" x14ac:dyDescent="0.3">
      <c r="B207" s="53" t="str">
        <f>IF('INT-Pivots'!G202="","",'INT-Pivots'!G202)</f>
        <v/>
      </c>
      <c r="C207" s="177" t="str">
        <f>IF('INT-Pivots'!K202="","",IF('INT-Pivots'!K202="(blank)","Project end",VALUE('INT-Pivots'!K202)))</f>
        <v/>
      </c>
      <c r="D207" s="47" t="str">
        <f>IF(ISBLANK('2. Narrative'!R202),"",'2. Narrative'!R202)</f>
        <v/>
      </c>
      <c r="E207" s="47" t="str">
        <f>IF(ISBLANK('2. Narrative'!X202),"",'2. Narrative'!X202)</f>
        <v/>
      </c>
      <c r="F207" s="47" t="str">
        <f>IF(ISBLANK('2. Narrative'!AD202),"",'2. Narrative'!AD202)</f>
        <v/>
      </c>
      <c r="G207" s="47" t="str">
        <f>IF(ISBLANK('2. Narrative'!AJ202),"",'2. Narrative'!AJ202)</f>
        <v/>
      </c>
      <c r="H207" s="47" t="str">
        <f>IF(ISBLANK('2. Narrative'!AP202),"",'2. Narrative'!AP202)</f>
        <v/>
      </c>
      <c r="I207" s="46" t="str">
        <f t="shared" si="17"/>
        <v>no</v>
      </c>
      <c r="J207" s="46" t="str">
        <f t="shared" si="19"/>
        <v>no</v>
      </c>
      <c r="K207" s="46" t="str">
        <f t="shared" si="18"/>
        <v>no</v>
      </c>
      <c r="M207" s="158" t="str">
        <f>IF('INT-Pivots'!AT201="","",IF('INT-Pivots'!AT201="0","",'INT-Pivots'!AT201))</f>
        <v/>
      </c>
      <c r="N207" s="158" t="str">
        <f>IF('INT-Pivots'!AU201="","",IF('INT-Pivots'!AU201="0","",'INT-Pivots'!AU201))</f>
        <v/>
      </c>
      <c r="O207" s="278" t="str">
        <f>IF('INT-Pivots'!BA201="","",IF('INT-Pivots'!BA201="0","",'INT-Pivots'!BA201))</f>
        <v/>
      </c>
      <c r="P207" s="308">
        <f t="shared" si="20"/>
        <v>0</v>
      </c>
      <c r="Q207" s="309">
        <f>IF(ISBLANK('3. Expenditures'!L200),0,'3. Expenditures'!L200)</f>
        <v>0</v>
      </c>
      <c r="R207" s="311">
        <f>IF(ISBLANK('3. Expenditures'!N200),0,'3. Expenditures'!N200)</f>
        <v>0</v>
      </c>
      <c r="S207" s="311">
        <f>IF(ISBLANK('3. Expenditures'!P200),0,'3. Expenditures'!P200)</f>
        <v>0</v>
      </c>
      <c r="T207" s="312">
        <f>IF(ISBLANK('3. Expenditures'!R200),0,'3. Expenditures'!R200)</f>
        <v>0</v>
      </c>
      <c r="U207" s="312">
        <f>IF(ISBLANK('3. Expenditures'!T200),0,'3. Expenditures'!T200)</f>
        <v>0</v>
      </c>
      <c r="V207" s="202"/>
      <c r="W207" s="202"/>
      <c r="X207" s="202"/>
      <c r="Y207" s="202"/>
      <c r="Z207" s="202"/>
      <c r="AA207" s="202"/>
      <c r="AB207" s="202"/>
    </row>
    <row r="208" spans="2:28" x14ac:dyDescent="0.3">
      <c r="B208" s="53" t="str">
        <f>IF('INT-Pivots'!G203="","",'INT-Pivots'!G203)</f>
        <v/>
      </c>
      <c r="C208" s="177" t="str">
        <f>IF('INT-Pivots'!K203="","",IF('INT-Pivots'!K203="(blank)","Project end",VALUE('INT-Pivots'!K203)))</f>
        <v/>
      </c>
      <c r="D208" s="47" t="str">
        <f>IF(ISBLANK('2. Narrative'!R203),"",'2. Narrative'!R203)</f>
        <v/>
      </c>
      <c r="E208" s="47" t="str">
        <f>IF(ISBLANK('2. Narrative'!X203),"",'2. Narrative'!X203)</f>
        <v/>
      </c>
      <c r="F208" s="47" t="str">
        <f>IF(ISBLANK('2. Narrative'!AD203),"",'2. Narrative'!AD203)</f>
        <v/>
      </c>
      <c r="G208" s="47" t="str">
        <f>IF(ISBLANK('2. Narrative'!AJ203),"",'2. Narrative'!AJ203)</f>
        <v/>
      </c>
      <c r="H208" s="47" t="str">
        <f>IF(ISBLANK('2. Narrative'!AP203),"",'2. Narrative'!AP203)</f>
        <v/>
      </c>
      <c r="I208" s="46" t="str">
        <f t="shared" si="17"/>
        <v>no</v>
      </c>
      <c r="J208" s="46" t="str">
        <f t="shared" si="19"/>
        <v>no</v>
      </c>
      <c r="K208" s="46" t="str">
        <f t="shared" si="18"/>
        <v>no</v>
      </c>
      <c r="M208" s="158" t="str">
        <f>IF('INT-Pivots'!AT202="","",IF('INT-Pivots'!AT202="0","",'INT-Pivots'!AT202))</f>
        <v/>
      </c>
      <c r="N208" s="158" t="str">
        <f>IF('INT-Pivots'!AU202="","",IF('INT-Pivots'!AU202="0","",'INT-Pivots'!AU202))</f>
        <v/>
      </c>
      <c r="O208" s="278" t="str">
        <f>IF('INT-Pivots'!BA202="","",IF('INT-Pivots'!BA202="0","",'INT-Pivots'!BA202))</f>
        <v/>
      </c>
      <c r="P208" s="308">
        <f t="shared" si="20"/>
        <v>0</v>
      </c>
      <c r="Q208" s="309">
        <f>IF(ISBLANK('3. Expenditures'!L201),0,'3. Expenditures'!L201)</f>
        <v>0</v>
      </c>
      <c r="R208" s="311">
        <f>IF(ISBLANK('3. Expenditures'!N201),0,'3. Expenditures'!N201)</f>
        <v>0</v>
      </c>
      <c r="S208" s="311">
        <f>IF(ISBLANK('3. Expenditures'!P201),0,'3. Expenditures'!P201)</f>
        <v>0</v>
      </c>
      <c r="T208" s="312">
        <f>IF(ISBLANK('3. Expenditures'!R201),0,'3. Expenditures'!R201)</f>
        <v>0</v>
      </c>
      <c r="U208" s="312">
        <f>IF(ISBLANK('3. Expenditures'!T201),0,'3. Expenditures'!T201)</f>
        <v>0</v>
      </c>
      <c r="V208" s="202"/>
      <c r="W208" s="202"/>
      <c r="X208" s="202"/>
      <c r="Y208" s="202"/>
      <c r="Z208" s="202"/>
      <c r="AA208" s="202"/>
      <c r="AB208" s="202"/>
    </row>
    <row r="209" spans="3:28" x14ac:dyDescent="0.3">
      <c r="C209" s="177" t="str">
        <f>IF('INT-Pivots'!K204="","",IF('INT-Pivots'!K204="(blank)","Project end",VALUE('INT-Pivots'!K204)))</f>
        <v/>
      </c>
      <c r="D209" s="47" t="str">
        <f>IF(ISBLANK('2. Narrative'!R204),"",'2. Narrative'!R204)</f>
        <v/>
      </c>
      <c r="E209" s="47" t="str">
        <f>IF(ISBLANK('2. Narrative'!X204),"",'2. Narrative'!X204)</f>
        <v/>
      </c>
      <c r="F209" s="47" t="str">
        <f>IF(ISBLANK('2. Narrative'!AD204),"",'2. Narrative'!AD204)</f>
        <v/>
      </c>
      <c r="G209" s="47" t="str">
        <f>IF(ISBLANK('2. Narrative'!AJ204),"",'2. Narrative'!AJ204)</f>
        <v/>
      </c>
      <c r="H209" s="47" t="str">
        <f>IF(ISBLANK('2. Narrative'!AP204),"",'2. Narrative'!AP204)</f>
        <v/>
      </c>
      <c r="I209" s="46"/>
      <c r="J209" s="46"/>
      <c r="K209" s="46"/>
      <c r="M209" s="158" t="str">
        <f>IF('INT-Pivots'!AT203="","",IF('INT-Pivots'!AT203="0","",'INT-Pivots'!AT203))</f>
        <v/>
      </c>
      <c r="N209" s="158" t="str">
        <f>IF('INT-Pivots'!AU203="","",IF('INT-Pivots'!AU203="0","",'INT-Pivots'!AU203))</f>
        <v/>
      </c>
      <c r="O209" s="278" t="str">
        <f>IF('INT-Pivots'!BA203="","",IF('INT-Pivots'!BA203="0","",'INT-Pivots'!BA203))</f>
        <v/>
      </c>
      <c r="P209" s="308">
        <f t="shared" si="20"/>
        <v>0</v>
      </c>
      <c r="Q209" s="309">
        <f>IF(ISBLANK('3. Expenditures'!L202),0,'3. Expenditures'!L202)</f>
        <v>0</v>
      </c>
      <c r="R209" s="311">
        <f>IF(ISBLANK('3. Expenditures'!N202),0,'3. Expenditures'!N202)</f>
        <v>0</v>
      </c>
      <c r="S209" s="311">
        <f>IF(ISBLANK('3. Expenditures'!P202),0,'3. Expenditures'!P202)</f>
        <v>0</v>
      </c>
      <c r="T209" s="312">
        <f>IF(ISBLANK('3. Expenditures'!R202),0,'3. Expenditures'!R202)</f>
        <v>0</v>
      </c>
      <c r="U209" s="312">
        <f>IF(ISBLANK('3. Expenditures'!T202),0,'3. Expenditures'!T202)</f>
        <v>0</v>
      </c>
      <c r="V209" s="202"/>
      <c r="W209" s="202"/>
      <c r="X209" s="202"/>
      <c r="Y209" s="202"/>
      <c r="Z209" s="202"/>
      <c r="AA209" s="202"/>
      <c r="AB209" s="202"/>
    </row>
    <row r="210" spans="3:28" x14ac:dyDescent="0.3">
      <c r="M210" s="158" t="str">
        <f>IF('INT-Pivots'!AT204="","",IF('INT-Pivots'!AT204="0","",'INT-Pivots'!AT204))</f>
        <v/>
      </c>
      <c r="N210" s="158" t="str">
        <f>IF('INT-Pivots'!AU204="","",IF('INT-Pivots'!AU204="0","",'INT-Pivots'!AU204))</f>
        <v/>
      </c>
      <c r="O210" s="278" t="str">
        <f>IF('INT-Pivots'!BA204="","",IF('INT-Pivots'!BA204="0","",'INT-Pivots'!BA204))</f>
        <v/>
      </c>
      <c r="P210" s="308">
        <f t="shared" si="20"/>
        <v>0</v>
      </c>
      <c r="Q210" s="309">
        <f>IF(ISBLANK('3. Expenditures'!L203),0,'3. Expenditures'!L203)</f>
        <v>0</v>
      </c>
      <c r="R210" s="311">
        <f>IF(ISBLANK('3. Expenditures'!N203),0,'3. Expenditures'!N203)</f>
        <v>0</v>
      </c>
      <c r="S210" s="311">
        <f>IF(ISBLANK('3. Expenditures'!P203),0,'3. Expenditures'!P203)</f>
        <v>0</v>
      </c>
      <c r="T210" s="312">
        <f>IF(ISBLANK('3. Expenditures'!R203),0,'3. Expenditures'!R203)</f>
        <v>0</v>
      </c>
      <c r="U210" s="312">
        <f>IF(ISBLANK('3. Expenditures'!T203),0,'3. Expenditures'!T203)</f>
        <v>0</v>
      </c>
      <c r="V210" s="202"/>
      <c r="W210" s="202"/>
      <c r="X210" s="202"/>
      <c r="Y210" s="202"/>
      <c r="Z210" s="202"/>
      <c r="AA210" s="202"/>
      <c r="AB210" s="202"/>
    </row>
    <row r="211" spans="3:28" x14ac:dyDescent="0.3">
      <c r="P211" s="313">
        <f t="shared" si="20"/>
        <v>0</v>
      </c>
      <c r="Q211" s="314">
        <f>IF(ISBLANK('3. Expenditures'!L204),0,'3. Expenditures'!L204)</f>
        <v>0</v>
      </c>
      <c r="R211" s="315">
        <f>IF(ISBLANK('3. Expenditures'!N204),0,'3. Expenditures'!N204)</f>
        <v>0</v>
      </c>
      <c r="S211" s="315">
        <f>IF(ISBLANK('3. Expenditures'!P204),0,'3. Expenditures'!P204)</f>
        <v>0</v>
      </c>
      <c r="T211" s="48">
        <f>IF(ISBLANK('3. Expenditures'!R204),0,'3. Expenditures'!R204)</f>
        <v>0</v>
      </c>
      <c r="U211" s="48">
        <f>IF(ISBLANK('3. Expenditures'!T204),0,'3. Expenditures'!T204)</f>
        <v>0</v>
      </c>
    </row>
    <row r="212" spans="3:28" x14ac:dyDescent="0.3">
      <c r="P212" s="313">
        <f t="shared" si="20"/>
        <v>0</v>
      </c>
      <c r="Q212" s="314">
        <f>IF(ISBLANK('3. Expenditures'!L205),0,'3. Expenditures'!L205)</f>
        <v>0</v>
      </c>
      <c r="R212" s="315">
        <f>IF(ISBLANK('3. Expenditures'!N205),0,'3. Expenditures'!N205)</f>
        <v>0</v>
      </c>
      <c r="S212" s="315">
        <f>IF(ISBLANK('3. Expenditures'!P205),0,'3. Expenditures'!P205)</f>
        <v>0</v>
      </c>
      <c r="T212" s="48">
        <f>IF(ISBLANK('3. Expenditures'!R205),0,'3. Expenditures'!R205)</f>
        <v>0</v>
      </c>
      <c r="U212" s="48">
        <f>IF(ISBLANK('3. Expenditures'!T205),0,'3. Expenditures'!T205)</f>
        <v>0</v>
      </c>
    </row>
    <row r="213" spans="3:28" x14ac:dyDescent="0.3">
      <c r="P213" s="313">
        <f t="shared" si="20"/>
        <v>0</v>
      </c>
      <c r="Q213" s="314">
        <f>IF(ISBLANK('3. Expenditures'!L206),0,'3. Expenditures'!L206)</f>
        <v>0</v>
      </c>
      <c r="R213" s="315">
        <f>IF(ISBLANK('3. Expenditures'!N206),0,'3. Expenditures'!N206)</f>
        <v>0</v>
      </c>
      <c r="S213" s="315">
        <f>IF(ISBLANK('3. Expenditures'!P206),0,'3. Expenditures'!P206)</f>
        <v>0</v>
      </c>
      <c r="T213" s="48">
        <f>IF(ISBLANK('3. Expenditures'!R206),0,'3. Expenditures'!R206)</f>
        <v>0</v>
      </c>
      <c r="U213" s="48">
        <f>IF(ISBLANK('3. Expenditures'!T206),0,'3. Expenditures'!T206)</f>
        <v>0</v>
      </c>
    </row>
    <row r="214" spans="3:28" x14ac:dyDescent="0.3">
      <c r="P214" s="313">
        <f t="shared" si="20"/>
        <v>0</v>
      </c>
      <c r="Q214" s="314">
        <f>IF(ISBLANK('3. Expenditures'!L207),0,'3. Expenditures'!L207)</f>
        <v>0</v>
      </c>
      <c r="R214" s="315">
        <f>IF(ISBLANK('3. Expenditures'!N207),0,'3. Expenditures'!N207)</f>
        <v>0</v>
      </c>
      <c r="S214" s="315">
        <f>IF(ISBLANK('3. Expenditures'!P207),0,'3. Expenditures'!P207)</f>
        <v>0</v>
      </c>
      <c r="T214" s="48">
        <f>IF(ISBLANK('3. Expenditures'!R207),0,'3. Expenditures'!R207)</f>
        <v>0</v>
      </c>
      <c r="U214" s="48">
        <f>IF(ISBLANK('3. Expenditures'!T207),0,'3. Expenditures'!T207)</f>
        <v>0</v>
      </c>
    </row>
    <row r="215" spans="3:28" x14ac:dyDescent="0.3">
      <c r="P215" s="313">
        <f t="shared" si="20"/>
        <v>0</v>
      </c>
      <c r="Q215" s="314">
        <f>IF(ISBLANK('3. Expenditures'!L208),0,'3. Expenditures'!L208)</f>
        <v>0</v>
      </c>
      <c r="R215" s="315">
        <f>IF(ISBLANK('3. Expenditures'!N208),0,'3. Expenditures'!N208)</f>
        <v>0</v>
      </c>
      <c r="S215" s="315">
        <f>IF(ISBLANK('3. Expenditures'!P208),0,'3. Expenditures'!P208)</f>
        <v>0</v>
      </c>
      <c r="T215" s="48">
        <f>IF(ISBLANK('3. Expenditures'!R208),0,'3. Expenditures'!R208)</f>
        <v>0</v>
      </c>
      <c r="U215" s="48">
        <f>IF(ISBLANK('3. Expenditures'!T208),0,'3. Expenditures'!T208)</f>
        <v>0</v>
      </c>
    </row>
    <row r="216" spans="3:28" x14ac:dyDescent="0.3">
      <c r="P216" s="313">
        <f t="shared" si="20"/>
        <v>0</v>
      </c>
      <c r="Q216" s="314">
        <f>IF(ISBLANK('3. Expenditures'!L209),0,'3. Expenditures'!L209)</f>
        <v>0</v>
      </c>
      <c r="R216" s="315">
        <f>IF(ISBLANK('3. Expenditures'!N209),0,'3. Expenditures'!N209)</f>
        <v>0</v>
      </c>
      <c r="S216" s="315">
        <f>IF(ISBLANK('3. Expenditures'!P209),0,'3. Expenditures'!P209)</f>
        <v>0</v>
      </c>
      <c r="T216" s="48">
        <f>IF(ISBLANK('3. Expenditures'!R209),0,'3. Expenditures'!R209)</f>
        <v>0</v>
      </c>
      <c r="U216" s="48">
        <f>IF(ISBLANK('3. Expenditures'!T209),0,'3. Expenditures'!T209)</f>
        <v>0</v>
      </c>
    </row>
    <row r="217" spans="3:28" x14ac:dyDescent="0.3">
      <c r="P217" s="313">
        <f t="shared" si="20"/>
        <v>0</v>
      </c>
      <c r="Q217" s="314">
        <f>IF(ISBLANK('3. Expenditures'!L210),0,'3. Expenditures'!L210)</f>
        <v>0</v>
      </c>
      <c r="R217" s="315">
        <f>IF(ISBLANK('3. Expenditures'!N210),0,'3. Expenditures'!N210)</f>
        <v>0</v>
      </c>
      <c r="S217" s="315">
        <f>IF(ISBLANK('3. Expenditures'!P210),0,'3. Expenditures'!P210)</f>
        <v>0</v>
      </c>
      <c r="T217" s="48">
        <f>IF(ISBLANK('3. Expenditures'!R210),0,'3. Expenditures'!R210)</f>
        <v>0</v>
      </c>
      <c r="U217" s="48">
        <f>IF(ISBLANK('3. Expenditures'!T210),0,'3. Expenditures'!T210)</f>
        <v>0</v>
      </c>
    </row>
    <row r="218" spans="3:28" x14ac:dyDescent="0.3">
      <c r="P218" s="313">
        <f t="shared" si="20"/>
        <v>0</v>
      </c>
      <c r="Q218" s="314">
        <f>IF(ISBLANK('3. Expenditures'!L211),0,'3. Expenditures'!L211)</f>
        <v>0</v>
      </c>
      <c r="R218" s="315">
        <f>IF(ISBLANK('3. Expenditures'!N211),0,'3. Expenditures'!N211)</f>
        <v>0</v>
      </c>
      <c r="S218" s="315">
        <f>IF(ISBLANK('3. Expenditures'!P211),0,'3. Expenditures'!P211)</f>
        <v>0</v>
      </c>
      <c r="T218" s="48">
        <f>IF(ISBLANK('3. Expenditures'!R211),0,'3. Expenditures'!R211)</f>
        <v>0</v>
      </c>
      <c r="U218" s="48">
        <f>IF(ISBLANK('3. Expenditures'!T211),0,'3. Expenditures'!T211)</f>
        <v>0</v>
      </c>
    </row>
    <row r="219" spans="3:28" x14ac:dyDescent="0.3">
      <c r="P219" s="313">
        <f t="shared" si="20"/>
        <v>0</v>
      </c>
      <c r="Q219" s="314">
        <f>IF(ISBLANK('3. Expenditures'!L212),0,'3. Expenditures'!L212)</f>
        <v>0</v>
      </c>
      <c r="R219" s="315">
        <f>IF(ISBLANK('3. Expenditures'!N212),0,'3. Expenditures'!N212)</f>
        <v>0</v>
      </c>
      <c r="S219" s="315">
        <f>IF(ISBLANK('3. Expenditures'!P212),0,'3. Expenditures'!P212)</f>
        <v>0</v>
      </c>
      <c r="T219" s="48">
        <f>IF(ISBLANK('3. Expenditures'!R212),0,'3. Expenditures'!R212)</f>
        <v>0</v>
      </c>
      <c r="U219" s="48">
        <f>IF(ISBLANK('3. Expenditures'!T212),0,'3. Expenditures'!T212)</f>
        <v>0</v>
      </c>
    </row>
    <row r="220" spans="3:28" x14ac:dyDescent="0.3">
      <c r="P220" s="313">
        <f t="shared" si="20"/>
        <v>0</v>
      </c>
      <c r="Q220" s="314">
        <f>IF(ISBLANK('3. Expenditures'!L213),0,'3. Expenditures'!L213)</f>
        <v>0</v>
      </c>
      <c r="R220" s="315">
        <f>IF(ISBLANK('3. Expenditures'!N213),0,'3. Expenditures'!N213)</f>
        <v>0</v>
      </c>
      <c r="S220" s="315">
        <f>IF(ISBLANK('3. Expenditures'!P213),0,'3. Expenditures'!P213)</f>
        <v>0</v>
      </c>
      <c r="T220" s="48">
        <f>IF(ISBLANK('3. Expenditures'!R213),0,'3. Expenditures'!R213)</f>
        <v>0</v>
      </c>
      <c r="U220" s="48">
        <f>IF(ISBLANK('3. Expenditures'!T213),0,'3. Expenditures'!T213)</f>
        <v>0</v>
      </c>
    </row>
    <row r="221" spans="3:28" x14ac:dyDescent="0.3">
      <c r="P221" s="313">
        <f t="shared" si="20"/>
        <v>0</v>
      </c>
      <c r="Q221" s="314">
        <f>IF(ISBLANK('3. Expenditures'!L214),0,'3. Expenditures'!L214)</f>
        <v>0</v>
      </c>
      <c r="R221" s="315">
        <f>IF(ISBLANK('3. Expenditures'!N214),0,'3. Expenditures'!N214)</f>
        <v>0</v>
      </c>
      <c r="S221" s="315">
        <f>IF(ISBLANK('3. Expenditures'!P214),0,'3. Expenditures'!P214)</f>
        <v>0</v>
      </c>
      <c r="T221" s="48">
        <f>IF(ISBLANK('3. Expenditures'!R214),0,'3. Expenditures'!R214)</f>
        <v>0</v>
      </c>
      <c r="U221" s="48">
        <f>IF(ISBLANK('3. Expenditures'!T214),0,'3. Expenditures'!T214)</f>
        <v>0</v>
      </c>
    </row>
    <row r="222" spans="3:28" x14ac:dyDescent="0.3">
      <c r="P222" s="313">
        <f t="shared" si="20"/>
        <v>0</v>
      </c>
      <c r="Q222" s="314">
        <f>IF(ISBLANK('3. Expenditures'!L215),0,'3. Expenditures'!L215)</f>
        <v>0</v>
      </c>
      <c r="R222" s="315">
        <f>IF(ISBLANK('3. Expenditures'!N215),0,'3. Expenditures'!N215)</f>
        <v>0</v>
      </c>
      <c r="S222" s="315">
        <f>IF(ISBLANK('3. Expenditures'!P215),0,'3. Expenditures'!P215)</f>
        <v>0</v>
      </c>
      <c r="T222" s="48">
        <f>IF(ISBLANK('3. Expenditures'!R215),0,'3. Expenditures'!R215)</f>
        <v>0</v>
      </c>
      <c r="U222" s="48">
        <f>IF(ISBLANK('3. Expenditures'!T215),0,'3. Expenditures'!T215)</f>
        <v>0</v>
      </c>
    </row>
    <row r="223" spans="3:28" x14ac:dyDescent="0.3">
      <c r="P223" s="313">
        <f t="shared" si="20"/>
        <v>0</v>
      </c>
      <c r="Q223" s="314">
        <f>IF(ISBLANK('3. Expenditures'!L216),0,'3. Expenditures'!L216)</f>
        <v>0</v>
      </c>
      <c r="R223" s="315">
        <f>IF(ISBLANK('3. Expenditures'!N216),0,'3. Expenditures'!N216)</f>
        <v>0</v>
      </c>
      <c r="S223" s="315">
        <f>IF(ISBLANK('3. Expenditures'!P216),0,'3. Expenditures'!P216)</f>
        <v>0</v>
      </c>
      <c r="T223" s="48">
        <f>IF(ISBLANK('3. Expenditures'!R216),0,'3. Expenditures'!R216)</f>
        <v>0</v>
      </c>
      <c r="U223" s="48">
        <f>IF(ISBLANK('3. Expenditures'!T216),0,'3. Expenditures'!T216)</f>
        <v>0</v>
      </c>
    </row>
    <row r="224" spans="3:28" x14ac:dyDescent="0.3">
      <c r="P224" s="313">
        <f t="shared" si="20"/>
        <v>0</v>
      </c>
      <c r="Q224" s="314">
        <f>IF(ISBLANK('3. Expenditures'!L217),0,'3. Expenditures'!L217)</f>
        <v>0</v>
      </c>
      <c r="R224" s="315">
        <f>IF(ISBLANK('3. Expenditures'!N217),0,'3. Expenditures'!N217)</f>
        <v>0</v>
      </c>
      <c r="S224" s="315">
        <f>IF(ISBLANK('3. Expenditures'!P217),0,'3. Expenditures'!P217)</f>
        <v>0</v>
      </c>
      <c r="T224" s="48">
        <f>IF(ISBLANK('3. Expenditures'!R217),0,'3. Expenditures'!R217)</f>
        <v>0</v>
      </c>
      <c r="U224" s="48">
        <f>IF(ISBLANK('3. Expenditures'!T217),0,'3. Expenditures'!T217)</f>
        <v>0</v>
      </c>
    </row>
    <row r="225" spans="16:21" x14ac:dyDescent="0.3">
      <c r="P225" s="313">
        <f t="shared" si="20"/>
        <v>0</v>
      </c>
      <c r="Q225" s="314">
        <f>IF(ISBLANK('3. Expenditures'!L218),0,'3. Expenditures'!L218)</f>
        <v>0</v>
      </c>
      <c r="R225" s="315">
        <f>IF(ISBLANK('3. Expenditures'!N218),0,'3. Expenditures'!N218)</f>
        <v>0</v>
      </c>
      <c r="S225" s="315">
        <f>IF(ISBLANK('3. Expenditures'!P218),0,'3. Expenditures'!P218)</f>
        <v>0</v>
      </c>
      <c r="T225" s="48">
        <f>IF(ISBLANK('3. Expenditures'!R218),0,'3. Expenditures'!R218)</f>
        <v>0</v>
      </c>
      <c r="U225" s="48">
        <f>IF(ISBLANK('3. Expenditures'!T218),0,'3. Expenditures'!T218)</f>
        <v>0</v>
      </c>
    </row>
    <row r="226" spans="16:21" x14ac:dyDescent="0.3">
      <c r="P226" s="313">
        <f t="shared" si="20"/>
        <v>0</v>
      </c>
      <c r="Q226" s="314">
        <f>IF(ISBLANK('3. Expenditures'!L219),0,'3. Expenditures'!L219)</f>
        <v>0</v>
      </c>
      <c r="R226" s="315">
        <f>IF(ISBLANK('3. Expenditures'!N219),0,'3. Expenditures'!N219)</f>
        <v>0</v>
      </c>
      <c r="S226" s="315">
        <f>IF(ISBLANK('3. Expenditures'!P219),0,'3. Expenditures'!P219)</f>
        <v>0</v>
      </c>
      <c r="T226" s="48">
        <f>IF(ISBLANK('3. Expenditures'!R219),0,'3. Expenditures'!R219)</f>
        <v>0</v>
      </c>
      <c r="U226" s="48">
        <f>IF(ISBLANK('3. Expenditures'!T219),0,'3. Expenditures'!T219)</f>
        <v>0</v>
      </c>
    </row>
    <row r="227" spans="16:21" x14ac:dyDescent="0.3">
      <c r="P227" s="313">
        <f t="shared" si="20"/>
        <v>0</v>
      </c>
      <c r="Q227" s="314">
        <f>IF(ISBLANK('3. Expenditures'!L220),0,'3. Expenditures'!L220)</f>
        <v>0</v>
      </c>
      <c r="R227" s="315">
        <f>IF(ISBLANK('3. Expenditures'!N220),0,'3. Expenditures'!N220)</f>
        <v>0</v>
      </c>
      <c r="S227" s="315">
        <f>IF(ISBLANK('3. Expenditures'!P220),0,'3. Expenditures'!P220)</f>
        <v>0</v>
      </c>
      <c r="T227" s="48">
        <f>IF(ISBLANK('3. Expenditures'!R220),0,'3. Expenditures'!R220)</f>
        <v>0</v>
      </c>
      <c r="U227" s="48">
        <f>IF(ISBLANK('3. Expenditures'!T220),0,'3. Expenditures'!T220)</f>
        <v>0</v>
      </c>
    </row>
    <row r="228" spans="16:21" x14ac:dyDescent="0.3">
      <c r="P228" s="313">
        <f t="shared" si="20"/>
        <v>0</v>
      </c>
      <c r="Q228" s="314">
        <f>IF(ISBLANK('3. Expenditures'!L221),0,'3. Expenditures'!L221)</f>
        <v>0</v>
      </c>
      <c r="R228" s="315">
        <f>IF(ISBLANK('3. Expenditures'!N221),0,'3. Expenditures'!N221)</f>
        <v>0</v>
      </c>
      <c r="S228" s="315">
        <f>IF(ISBLANK('3. Expenditures'!P221),0,'3. Expenditures'!P221)</f>
        <v>0</v>
      </c>
      <c r="T228" s="48">
        <f>IF(ISBLANK('3. Expenditures'!R221),0,'3. Expenditures'!R221)</f>
        <v>0</v>
      </c>
      <c r="U228" s="48">
        <f>IF(ISBLANK('3. Expenditures'!T221),0,'3. Expenditures'!T221)</f>
        <v>0</v>
      </c>
    </row>
    <row r="229" spans="16:21" x14ac:dyDescent="0.3">
      <c r="P229" s="313">
        <f t="shared" si="20"/>
        <v>0</v>
      </c>
      <c r="Q229" s="314">
        <f>IF(ISBLANK('3. Expenditures'!L222),0,'3. Expenditures'!L222)</f>
        <v>0</v>
      </c>
      <c r="R229" s="315">
        <f>IF(ISBLANK('3. Expenditures'!N222),0,'3. Expenditures'!N222)</f>
        <v>0</v>
      </c>
      <c r="S229" s="315">
        <f>IF(ISBLANK('3. Expenditures'!P222),0,'3. Expenditures'!P222)</f>
        <v>0</v>
      </c>
      <c r="T229" s="48">
        <f>IF(ISBLANK('3. Expenditures'!R222),0,'3. Expenditures'!R222)</f>
        <v>0</v>
      </c>
      <c r="U229" s="48">
        <f>IF(ISBLANK('3. Expenditures'!T222),0,'3. Expenditures'!T222)</f>
        <v>0</v>
      </c>
    </row>
    <row r="230" spans="16:21" x14ac:dyDescent="0.3">
      <c r="P230" s="313">
        <f t="shared" si="20"/>
        <v>0</v>
      </c>
      <c r="Q230" s="314">
        <f>IF(ISBLANK('3. Expenditures'!L223),0,'3. Expenditures'!L223)</f>
        <v>0</v>
      </c>
      <c r="R230" s="315">
        <f>IF(ISBLANK('3. Expenditures'!N223),0,'3. Expenditures'!N223)</f>
        <v>0</v>
      </c>
      <c r="S230" s="315">
        <f>IF(ISBLANK('3. Expenditures'!P223),0,'3. Expenditures'!P223)</f>
        <v>0</v>
      </c>
      <c r="T230" s="48">
        <f>IF(ISBLANK('3. Expenditures'!R223),0,'3. Expenditures'!R223)</f>
        <v>0</v>
      </c>
      <c r="U230" s="48">
        <f>IF(ISBLANK('3. Expenditures'!T223),0,'3. Expenditures'!T223)</f>
        <v>0</v>
      </c>
    </row>
    <row r="231" spans="16:21" x14ac:dyDescent="0.3">
      <c r="P231" s="313">
        <f t="shared" si="20"/>
        <v>0</v>
      </c>
      <c r="Q231" s="314">
        <f>IF(ISBLANK('3. Expenditures'!L224),0,'3. Expenditures'!L224)</f>
        <v>0</v>
      </c>
      <c r="R231" s="315">
        <f>IF(ISBLANK('3. Expenditures'!N224),0,'3. Expenditures'!N224)</f>
        <v>0</v>
      </c>
      <c r="S231" s="315">
        <f>IF(ISBLANK('3. Expenditures'!P224),0,'3. Expenditures'!P224)</f>
        <v>0</v>
      </c>
      <c r="T231" s="48">
        <f>IF(ISBLANK('3. Expenditures'!R224),0,'3. Expenditures'!R224)</f>
        <v>0</v>
      </c>
      <c r="U231" s="48">
        <f>IF(ISBLANK('3. Expenditures'!T224),0,'3. Expenditures'!T224)</f>
        <v>0</v>
      </c>
    </row>
    <row r="232" spans="16:21" x14ac:dyDescent="0.3">
      <c r="P232" s="313">
        <f t="shared" si="20"/>
        <v>0</v>
      </c>
      <c r="Q232" s="314">
        <f>IF(ISBLANK('3. Expenditures'!L225),0,'3. Expenditures'!L225)</f>
        <v>0</v>
      </c>
      <c r="R232" s="315">
        <f>IF(ISBLANK('3. Expenditures'!N225),0,'3. Expenditures'!N225)</f>
        <v>0</v>
      </c>
      <c r="S232" s="315">
        <f>IF(ISBLANK('3. Expenditures'!P225),0,'3. Expenditures'!P225)</f>
        <v>0</v>
      </c>
      <c r="T232" s="48">
        <f>IF(ISBLANK('3. Expenditures'!R225),0,'3. Expenditures'!R225)</f>
        <v>0</v>
      </c>
      <c r="U232" s="48">
        <f>IF(ISBLANK('3. Expenditures'!T225),0,'3. Expenditures'!T225)</f>
        <v>0</v>
      </c>
    </row>
    <row r="233" spans="16:21" x14ac:dyDescent="0.3">
      <c r="P233" s="313">
        <f t="shared" si="20"/>
        <v>0</v>
      </c>
      <c r="Q233" s="314">
        <f>IF(ISBLANK('3. Expenditures'!L226),0,'3. Expenditures'!L226)</f>
        <v>0</v>
      </c>
      <c r="R233" s="315">
        <f>IF(ISBLANK('3. Expenditures'!N226),0,'3. Expenditures'!N226)</f>
        <v>0</v>
      </c>
      <c r="S233" s="315">
        <f>IF(ISBLANK('3. Expenditures'!P226),0,'3. Expenditures'!P226)</f>
        <v>0</v>
      </c>
      <c r="T233" s="48">
        <f>IF(ISBLANK('3. Expenditures'!R226),0,'3. Expenditures'!R226)</f>
        <v>0</v>
      </c>
      <c r="U233" s="48">
        <f>IF(ISBLANK('3. Expenditures'!T226),0,'3. Expenditures'!T226)</f>
        <v>0</v>
      </c>
    </row>
    <row r="234" spans="16:21" x14ac:dyDescent="0.3">
      <c r="P234" s="313">
        <f t="shared" si="20"/>
        <v>0</v>
      </c>
      <c r="Q234" s="314">
        <f>IF(ISBLANK('3. Expenditures'!L227),0,'3. Expenditures'!L227)</f>
        <v>0</v>
      </c>
      <c r="R234" s="315">
        <f>IF(ISBLANK('3. Expenditures'!N227),0,'3. Expenditures'!N227)</f>
        <v>0</v>
      </c>
      <c r="S234" s="315">
        <f>IF(ISBLANK('3. Expenditures'!P227),0,'3. Expenditures'!P227)</f>
        <v>0</v>
      </c>
      <c r="T234" s="48">
        <f>IF(ISBLANK('3. Expenditures'!R227),0,'3. Expenditures'!R227)</f>
        <v>0</v>
      </c>
      <c r="U234" s="48">
        <f>IF(ISBLANK('3. Expenditures'!T227),0,'3. Expenditures'!T227)</f>
        <v>0</v>
      </c>
    </row>
    <row r="235" spans="16:21" x14ac:dyDescent="0.3">
      <c r="P235" s="313">
        <f t="shared" si="20"/>
        <v>0</v>
      </c>
      <c r="Q235" s="314">
        <f>IF(ISBLANK('3. Expenditures'!L228),0,'3. Expenditures'!L228)</f>
        <v>0</v>
      </c>
      <c r="R235" s="315">
        <f>IF(ISBLANK('3. Expenditures'!N228),0,'3. Expenditures'!N228)</f>
        <v>0</v>
      </c>
      <c r="S235" s="315">
        <f>IF(ISBLANK('3. Expenditures'!P228),0,'3. Expenditures'!P228)</f>
        <v>0</v>
      </c>
      <c r="T235" s="48">
        <f>IF(ISBLANK('3. Expenditures'!R228),0,'3. Expenditures'!R228)</f>
        <v>0</v>
      </c>
      <c r="U235" s="48">
        <f>IF(ISBLANK('3. Expenditures'!T228),0,'3. Expenditures'!T228)</f>
        <v>0</v>
      </c>
    </row>
    <row r="236" spans="16:21" x14ac:dyDescent="0.3">
      <c r="P236" s="313">
        <f t="shared" si="20"/>
        <v>0</v>
      </c>
      <c r="Q236" s="314">
        <f>IF(ISBLANK('3. Expenditures'!L229),0,'3. Expenditures'!L229)</f>
        <v>0</v>
      </c>
      <c r="R236" s="315">
        <f>IF(ISBLANK('3. Expenditures'!N229),0,'3. Expenditures'!N229)</f>
        <v>0</v>
      </c>
      <c r="S236" s="315">
        <f>IF(ISBLANK('3. Expenditures'!P229),0,'3. Expenditures'!P229)</f>
        <v>0</v>
      </c>
      <c r="T236" s="48">
        <f>IF(ISBLANK('3. Expenditures'!R229),0,'3. Expenditures'!R229)</f>
        <v>0</v>
      </c>
      <c r="U236" s="48">
        <f>IF(ISBLANK('3. Expenditures'!T229),0,'3. Expenditures'!T229)</f>
        <v>0</v>
      </c>
    </row>
  </sheetData>
  <sheetProtection algorithmName="SHA-512" hashValue="134lN37BPxjtB5GENSFgWrWqNnaIZE4oRO4LVEd32ZGpvWAd1ce996X/DaDQdsk0SU9rGe5F/P8Y/UrsD1X/TQ==" saltValue="NdwPPhPiRYZh0IcOOKCJ1g==" spinCount="100000" sheet="1" formatRows="0" pivotTables="0"/>
  <sortState xmlns:xlrd2="http://schemas.microsoft.com/office/spreadsheetml/2017/richdata2" ref="Y12:Y17">
    <sortCondition ref="Y12:Y17"/>
  </sortState>
  <mergeCells count="7">
    <mergeCell ref="Y9:AB9"/>
    <mergeCell ref="G1:H1"/>
    <mergeCell ref="B9:H9"/>
    <mergeCell ref="M9:U9"/>
    <mergeCell ref="B6:B7"/>
    <mergeCell ref="D6:F7"/>
    <mergeCell ref="D5:F5"/>
  </mergeCells>
  <phoneticPr fontId="19" type="noConversion"/>
  <conditionalFormatting sqref="B11:C11 C11:C209 B12:B208 P11:U11">
    <cfRule type="containsText" dxfId="87" priority="120" operator="containsText" text="Not yet">
      <formula>NOT(ISERROR(SEARCH("Not yet",B11)))</formula>
    </cfRule>
  </conditionalFormatting>
  <conditionalFormatting sqref="B11:C11 P11:U11 C11:C209 B12:B208">
    <cfRule type="containsText" dxfId="86" priority="121" operator="containsText" text="Delayed">
      <formula>NOT(ISERROR(SEARCH("Delayed",B11)))</formula>
    </cfRule>
    <cfRule type="containsText" dxfId="85" priority="122" operator="containsText" text="On track">
      <formula>NOT(ISERROR(SEARCH("On track",B11)))</formula>
    </cfRule>
    <cfRule type="containsText" dxfId="84" priority="124" operator="containsText" text="Achieved">
      <formula>NOT(ISERROR(SEARCH("Achieved",B11)))</formula>
    </cfRule>
    <cfRule type="containsText" dxfId="83" priority="125" operator="containsText" text="Complete">
      <formula>NOT(ISERROR(SEARCH("Complete",B11)))</formula>
    </cfRule>
    <cfRule type="expression" dxfId="82" priority="126">
      <formula>SEARCH("Project Objective",#REF!)</formula>
    </cfRule>
    <cfRule type="expression" dxfId="81" priority="127">
      <formula>SEARCH("Output",#REF!)</formula>
    </cfRule>
  </conditionalFormatting>
  <conditionalFormatting sqref="B11:H11 P11:U11 C11:C209 B12:B208">
    <cfRule type="containsText" dxfId="80" priority="123" operator="containsText" text="Not started">
      <formula>NOT(ISERROR(SEARCH("Not started",B11)))</formula>
    </cfRule>
  </conditionalFormatting>
  <conditionalFormatting sqref="B11:H41 C12:C209 B42:B208 C42:H209">
    <cfRule type="expression" dxfId="79" priority="46">
      <formula>$B11=""</formula>
    </cfRule>
  </conditionalFormatting>
  <conditionalFormatting sqref="D11:D208 E12:H208 D209:H209">
    <cfRule type="containsText" dxfId="78" priority="210" operator="containsText" text="Not started">
      <formula>NOT(ISERROR(SEARCH("Not started",D11)))</formula>
    </cfRule>
  </conditionalFormatting>
  <conditionalFormatting sqref="D11:H11 D11:D208 E12:H208 D209:H209">
    <cfRule type="containsText" dxfId="77" priority="211" operator="containsText" text="Delayed">
      <formula>NOT(ISERROR(SEARCH("Delayed",D11)))</formula>
    </cfRule>
    <cfRule type="containsText" dxfId="76" priority="212" operator="containsText" text="On track">
      <formula>NOT(ISERROR(SEARCH("On track",D11)))</formula>
    </cfRule>
    <cfRule type="containsText" dxfId="75" priority="214" operator="containsText" text="Achieved">
      <formula>NOT(ISERROR(SEARCH("Achieved",D11)))</formula>
    </cfRule>
    <cfRule type="containsText" dxfId="74" priority="215" operator="containsText" text="Complete">
      <formula>NOT(ISERROR(SEARCH("Complete",D11)))</formula>
    </cfRule>
  </conditionalFormatting>
  <conditionalFormatting sqref="M12:P12 R12:U197 P13:P197 M13:O210 U198:U210 P198:T236">
    <cfRule type="expression" dxfId="73" priority="1">
      <formula>$M12=""</formula>
    </cfRule>
  </conditionalFormatting>
  <conditionalFormatting sqref="P12:P197 P198:T236 R12:U197 U198:U211">
    <cfRule type="expression" dxfId="72" priority="47">
      <formula>$M12=""</formula>
    </cfRule>
  </conditionalFormatting>
  <conditionalFormatting sqref="P12:P236">
    <cfRule type="containsText" dxfId="71" priority="21" operator="containsText" text="Not yet">
      <formula>NOT(ISERROR(SEARCH("Not yet",P12)))</formula>
    </cfRule>
    <cfRule type="containsText" dxfId="70" priority="22" operator="containsText" text="Delayed">
      <formula>NOT(ISERROR(SEARCH("Delayed",P12)))</formula>
    </cfRule>
    <cfRule type="containsText" dxfId="69" priority="23" operator="containsText" text="On track">
      <formula>NOT(ISERROR(SEARCH("On track",P12)))</formula>
    </cfRule>
    <cfRule type="containsText" dxfId="68" priority="24" operator="containsText" text="Not started">
      <formula>NOT(ISERROR(SEARCH("Not started",P12)))</formula>
    </cfRule>
    <cfRule type="containsText" dxfId="67" priority="25" operator="containsText" text="Achieved">
      <formula>NOT(ISERROR(SEARCH("Achieved",P12)))</formula>
    </cfRule>
    <cfRule type="containsText" dxfId="66" priority="26" operator="containsText" text="Complete">
      <formula>NOT(ISERROR(SEARCH("Complete",P12)))</formula>
    </cfRule>
    <cfRule type="expression" dxfId="65" priority="27">
      <formula>SEARCH("Project Objective",#REF!)</formula>
    </cfRule>
    <cfRule type="expression" dxfId="64" priority="28">
      <formula>SEARCH("Output",#REF!)</formula>
    </cfRule>
  </conditionalFormatting>
  <dataValidations disablePrompts="1" count="1">
    <dataValidation allowBlank="1" showInputMessage="1" showErrorMessage="1" promptTitle="Progress dashboard" prompt="The Project Dashboard provides a quick overview of reported progress against the planned project objectives and activities. The information on this page updates automatically and cannot be edited." sqref="G1:H1" xr:uid="{1EF97603-2EE3-43C6-B44B-E764AC76DA89}"/>
  </dataValidations>
  <pageMargins left="0.25" right="0.25" top="0.75" bottom="0.75" header="0.3" footer="0.3"/>
  <pageSetup paperSize="9" scale="50" fitToWidth="2" fitToHeight="2" orientation="portrait" r:id="rId1"/>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A0677-F831-495D-87B1-3F96E3F16C8D}">
  <sheetPr codeName="Sheet2">
    <pageSetUpPr fitToPage="1"/>
  </sheetPr>
  <dimension ref="B1:J96"/>
  <sheetViews>
    <sheetView showGridLines="0" tabSelected="1" zoomScaleNormal="100" workbookViewId="0">
      <selection activeCell="C3" sqref="C3:D3"/>
    </sheetView>
  </sheetViews>
  <sheetFormatPr defaultColWidth="9.140625" defaultRowHeight="16.5" x14ac:dyDescent="0.3"/>
  <cols>
    <col min="1" max="1" width="1.7109375" style="11" customWidth="1"/>
    <col min="2" max="2" width="30" style="11" customWidth="1"/>
    <col min="3" max="3" width="63.140625" style="15" customWidth="1"/>
    <col min="4" max="4" width="19.42578125" style="11" customWidth="1"/>
    <col min="5" max="5" width="2.42578125" style="11" customWidth="1"/>
    <col min="6" max="6" width="16.42578125" style="11" customWidth="1"/>
    <col min="7" max="16384" width="9.140625" style="11"/>
  </cols>
  <sheetData>
    <row r="1" spans="2:10" s="100" customFormat="1" ht="65.099999999999994" customHeight="1" x14ac:dyDescent="0.45">
      <c r="B1" s="281" t="s">
        <v>33</v>
      </c>
      <c r="C1" s="436" t="e" vm="6">
        <v>#VALUE!</v>
      </c>
      <c r="D1" s="436"/>
      <c r="F1" s="101"/>
    </row>
    <row r="2" spans="2:10" s="16" customFormat="1" ht="16.5" customHeight="1" x14ac:dyDescent="0.3">
      <c r="B2" s="422" t="s">
        <v>34</v>
      </c>
      <c r="C2" s="423"/>
      <c r="D2" s="424"/>
      <c r="E2" s="117"/>
      <c r="F2" s="433" t="s">
        <v>35</v>
      </c>
      <c r="G2" s="433"/>
      <c r="H2" s="433"/>
      <c r="I2" s="433"/>
      <c r="J2" s="433"/>
    </row>
    <row r="3" spans="2:10" s="16" customFormat="1" ht="25.5" customHeight="1" x14ac:dyDescent="0.3">
      <c r="B3" s="329" t="s">
        <v>36</v>
      </c>
      <c r="C3" s="426" t="str">
        <f>'INT-Pivots'!BJ7</f>
        <v>Accelerating actions to improve organic waste management and reduce methane emissions. (PA-24-003)</v>
      </c>
      <c r="D3" s="426"/>
      <c r="F3" s="434" t="s">
        <v>37</v>
      </c>
      <c r="G3" s="435"/>
      <c r="H3" s="435"/>
      <c r="I3" s="435"/>
      <c r="J3" s="435"/>
    </row>
    <row r="4" spans="2:10" s="16" customFormat="1" ht="15" x14ac:dyDescent="0.3">
      <c r="B4" s="329" t="s">
        <v>38</v>
      </c>
      <c r="C4" s="426" t="s">
        <v>39</v>
      </c>
      <c r="D4" s="426"/>
      <c r="F4" s="435"/>
      <c r="G4" s="435"/>
      <c r="H4" s="435"/>
      <c r="I4" s="435"/>
      <c r="J4" s="435"/>
    </row>
    <row r="5" spans="2:10" s="16" customFormat="1" ht="15" x14ac:dyDescent="0.3">
      <c r="B5" s="330" t="s">
        <v>40</v>
      </c>
      <c r="C5" s="438"/>
      <c r="D5" s="439"/>
      <c r="F5" s="435"/>
      <c r="G5" s="435"/>
      <c r="H5" s="435"/>
      <c r="I5" s="435"/>
      <c r="J5" s="435"/>
    </row>
    <row r="6" spans="2:10" s="16" customFormat="1" ht="15" x14ac:dyDescent="0.3">
      <c r="B6" s="330" t="s">
        <v>41</v>
      </c>
      <c r="C6" s="438" t="s">
        <v>42</v>
      </c>
      <c r="D6" s="439"/>
      <c r="F6" s="435"/>
      <c r="G6" s="435"/>
      <c r="H6" s="435"/>
      <c r="I6" s="435"/>
      <c r="J6" s="435"/>
    </row>
    <row r="7" spans="2:10" s="16" customFormat="1" ht="15" x14ac:dyDescent="0.3">
      <c r="B7" s="331" t="s">
        <v>43</v>
      </c>
      <c r="C7" s="430" t="s">
        <v>44</v>
      </c>
      <c r="D7" s="431"/>
      <c r="F7" s="435"/>
      <c r="G7" s="435"/>
      <c r="H7" s="435"/>
      <c r="I7" s="435"/>
      <c r="J7" s="435"/>
    </row>
    <row r="8" spans="2:10" s="16" customFormat="1" ht="15" x14ac:dyDescent="0.3">
      <c r="B8" s="330"/>
      <c r="C8" s="437" t="s">
        <v>45</v>
      </c>
      <c r="D8" s="431"/>
      <c r="F8" s="435"/>
      <c r="G8" s="435"/>
      <c r="H8" s="435"/>
      <c r="I8" s="435"/>
      <c r="J8" s="435"/>
    </row>
    <row r="9" spans="2:10" s="17" customFormat="1" ht="15" x14ac:dyDescent="0.3">
      <c r="B9" s="329" t="s">
        <v>46</v>
      </c>
      <c r="C9" s="430" t="s">
        <v>47</v>
      </c>
      <c r="D9" s="431"/>
      <c r="F9" s="435"/>
      <c r="G9" s="435"/>
      <c r="H9" s="435"/>
      <c r="I9" s="435"/>
      <c r="J9" s="435"/>
    </row>
    <row r="10" spans="2:10" s="17" customFormat="1" ht="15" x14ac:dyDescent="0.3">
      <c r="B10" s="329" t="s">
        <v>48</v>
      </c>
      <c r="C10" s="429" t="s">
        <v>49</v>
      </c>
      <c r="D10" s="429"/>
      <c r="F10" s="435"/>
      <c r="G10" s="435"/>
      <c r="H10" s="435"/>
      <c r="I10" s="435"/>
      <c r="J10" s="435"/>
    </row>
    <row r="11" spans="2:10" s="17" customFormat="1" ht="15" x14ac:dyDescent="0.3">
      <c r="B11" s="329" t="s">
        <v>50</v>
      </c>
      <c r="C11" s="432">
        <v>390000</v>
      </c>
      <c r="D11" s="432"/>
      <c r="F11" s="435"/>
      <c r="G11" s="435"/>
      <c r="H11" s="435"/>
      <c r="I11" s="435"/>
      <c r="J11" s="435"/>
    </row>
    <row r="12" spans="2:10" s="17" customFormat="1" ht="15" x14ac:dyDescent="0.3">
      <c r="B12" s="329" t="s">
        <v>51</v>
      </c>
      <c r="C12" s="427">
        <v>390000</v>
      </c>
      <c r="D12" s="427"/>
      <c r="F12" s="435"/>
      <c r="G12" s="435"/>
      <c r="H12" s="435"/>
      <c r="I12" s="435"/>
      <c r="J12" s="435"/>
    </row>
    <row r="13" spans="2:10" s="17" customFormat="1" ht="15" x14ac:dyDescent="0.3">
      <c r="B13" s="329" t="s">
        <v>52</v>
      </c>
      <c r="C13" s="428">
        <v>1400000203</v>
      </c>
      <c r="D13" s="428"/>
      <c r="F13" s="435"/>
      <c r="G13" s="435"/>
      <c r="H13" s="435"/>
      <c r="I13" s="435"/>
      <c r="J13" s="435"/>
    </row>
    <row r="14" spans="2:10" s="17" customFormat="1" ht="15" x14ac:dyDescent="0.3">
      <c r="B14" s="329" t="s">
        <v>53</v>
      </c>
      <c r="C14" s="429" t="s">
        <v>54</v>
      </c>
      <c r="D14" s="429"/>
      <c r="F14" s="435"/>
      <c r="G14" s="435"/>
      <c r="H14" s="435"/>
      <c r="I14" s="435"/>
      <c r="J14" s="435"/>
    </row>
    <row r="15" spans="2:10" s="16" customFormat="1" ht="15" x14ac:dyDescent="0.3">
      <c r="B15" s="332" t="s">
        <v>55</v>
      </c>
      <c r="C15" s="425">
        <v>45973</v>
      </c>
      <c r="D15" s="425"/>
      <c r="F15" s="435"/>
      <c r="G15" s="435"/>
      <c r="H15" s="435"/>
      <c r="I15" s="435"/>
      <c r="J15" s="435"/>
    </row>
    <row r="16" spans="2:10" s="16" customFormat="1" ht="15" x14ac:dyDescent="0.3">
      <c r="B16" s="332" t="s">
        <v>56</v>
      </c>
      <c r="C16" s="425">
        <v>46722</v>
      </c>
      <c r="D16" s="425"/>
      <c r="F16" s="435"/>
      <c r="G16" s="435"/>
      <c r="H16" s="435"/>
      <c r="I16" s="435"/>
      <c r="J16" s="435"/>
    </row>
    <row r="17" spans="2:10" s="16" customFormat="1" ht="15" x14ac:dyDescent="0.3">
      <c r="B17" s="332" t="s">
        <v>57</v>
      </c>
      <c r="C17" s="425">
        <v>46539</v>
      </c>
      <c r="D17" s="425"/>
      <c r="F17" s="435"/>
      <c r="G17" s="435"/>
      <c r="H17" s="435"/>
      <c r="I17" s="435"/>
      <c r="J17" s="435"/>
    </row>
    <row r="18" spans="2:10" s="15" customFormat="1" x14ac:dyDescent="0.3">
      <c r="B18" s="19"/>
      <c r="C18" s="19"/>
      <c r="D18" s="19"/>
      <c r="F18" s="435"/>
      <c r="G18" s="435"/>
      <c r="H18" s="435"/>
      <c r="I18" s="435"/>
      <c r="J18" s="435"/>
    </row>
    <row r="19" spans="2:10" ht="18" customHeight="1" x14ac:dyDescent="0.3">
      <c r="B19" s="421" t="s">
        <v>58</v>
      </c>
      <c r="C19" s="421"/>
      <c r="D19" s="421"/>
      <c r="E19" s="18"/>
      <c r="F19" s="435"/>
      <c r="G19" s="435"/>
      <c r="H19" s="435"/>
      <c r="I19" s="435"/>
      <c r="J19" s="435"/>
    </row>
    <row r="20" spans="2:10" s="20" customFormat="1" ht="30" x14ac:dyDescent="0.25">
      <c r="B20" s="50" t="s">
        <v>59</v>
      </c>
      <c r="C20" s="170" t="s">
        <v>60</v>
      </c>
      <c r="D20" s="170"/>
      <c r="F20" s="435"/>
      <c r="G20" s="435"/>
      <c r="H20" s="435"/>
      <c r="I20" s="435"/>
      <c r="J20" s="435"/>
    </row>
    <row r="21" spans="2:10" s="20" customFormat="1" ht="15" x14ac:dyDescent="0.25">
      <c r="B21" s="333"/>
      <c r="C21" s="334" t="s">
        <v>61</v>
      </c>
      <c r="D21" s="335" t="s">
        <v>62</v>
      </c>
      <c r="F21" s="435"/>
      <c r="G21" s="435"/>
      <c r="H21" s="435"/>
      <c r="I21" s="435"/>
      <c r="J21" s="435"/>
    </row>
    <row r="22" spans="2:10" s="20" customFormat="1" ht="94.5" x14ac:dyDescent="0.25">
      <c r="B22" s="333" t="s">
        <v>63</v>
      </c>
      <c r="C22" s="336" t="s">
        <v>64</v>
      </c>
      <c r="D22" s="337" t="s">
        <v>65</v>
      </c>
      <c r="F22" s="435"/>
      <c r="G22" s="435"/>
      <c r="H22" s="435"/>
      <c r="I22" s="435"/>
      <c r="J22" s="435"/>
    </row>
    <row r="23" spans="2:10" s="20" customFormat="1" ht="94.5" x14ac:dyDescent="0.25">
      <c r="B23" s="333" t="s">
        <v>66</v>
      </c>
      <c r="C23" s="336" t="s">
        <v>67</v>
      </c>
      <c r="D23" s="337" t="s">
        <v>68</v>
      </c>
      <c r="F23" s="435"/>
      <c r="G23" s="435"/>
      <c r="H23" s="435"/>
      <c r="I23" s="435"/>
      <c r="J23" s="435"/>
    </row>
    <row r="24" spans="2:10" s="20" customFormat="1" ht="94.5" x14ac:dyDescent="0.25">
      <c r="B24" s="333" t="s">
        <v>69</v>
      </c>
      <c r="C24" s="336" t="s">
        <v>70</v>
      </c>
      <c r="D24" s="337" t="s">
        <v>65</v>
      </c>
      <c r="F24" s="435"/>
      <c r="G24" s="435"/>
      <c r="H24" s="435"/>
      <c r="I24" s="435"/>
      <c r="J24" s="435"/>
    </row>
    <row r="25" spans="2:10" s="20" customFormat="1" ht="15" x14ac:dyDescent="0.25">
      <c r="B25" s="338" t="s">
        <v>71</v>
      </c>
      <c r="C25" s="339">
        <v>195061</v>
      </c>
      <c r="D25" s="340"/>
      <c r="F25" s="288"/>
      <c r="G25" s="288"/>
      <c r="H25" s="288"/>
      <c r="I25" s="288"/>
      <c r="J25" s="288"/>
    </row>
    <row r="26" spans="2:10" s="20" customFormat="1" ht="15" x14ac:dyDescent="0.25">
      <c r="B26" s="341"/>
      <c r="C26" s="342"/>
      <c r="D26" s="343"/>
    </row>
    <row r="27" spans="2:10" s="20" customFormat="1" ht="50.1" customHeight="1" x14ac:dyDescent="0.25">
      <c r="B27" s="344" t="s">
        <v>72</v>
      </c>
      <c r="C27" s="345"/>
      <c r="D27" s="169"/>
    </row>
    <row r="28" spans="2:10" s="20" customFormat="1" ht="15" x14ac:dyDescent="0.25">
      <c r="B28" s="341"/>
      <c r="C28" s="346" t="s">
        <v>73</v>
      </c>
      <c r="D28" s="347" t="s">
        <v>74</v>
      </c>
    </row>
    <row r="29" spans="2:10" s="20" customFormat="1" ht="15" x14ac:dyDescent="0.25">
      <c r="B29" s="341"/>
      <c r="C29" s="342"/>
      <c r="D29" s="343"/>
    </row>
    <row r="30" spans="2:10" s="20" customFormat="1" ht="50.1" customHeight="1" x14ac:dyDescent="0.25">
      <c r="B30" s="344" t="s">
        <v>75</v>
      </c>
      <c r="C30" s="348"/>
      <c r="D30" s="291"/>
    </row>
    <row r="31" spans="2:10" s="20" customFormat="1" ht="15" x14ac:dyDescent="0.25">
      <c r="B31" s="341"/>
      <c r="C31" s="346" t="s">
        <v>73</v>
      </c>
      <c r="D31" s="347" t="s">
        <v>74</v>
      </c>
    </row>
    <row r="32" spans="2:10" s="20" customFormat="1" ht="15" x14ac:dyDescent="0.25">
      <c r="B32" s="341"/>
      <c r="C32" s="342"/>
      <c r="D32" s="343"/>
    </row>
    <row r="33" spans="2:5" s="20" customFormat="1" ht="15" customHeight="1" x14ac:dyDescent="0.25">
      <c r="B33" s="349"/>
      <c r="C33" s="19"/>
      <c r="D33" s="349"/>
    </row>
    <row r="34" spans="2:5" s="16" customFormat="1" ht="18" customHeight="1" x14ac:dyDescent="0.3">
      <c r="B34" s="421" t="s">
        <v>76</v>
      </c>
      <c r="C34" s="421"/>
      <c r="D34" s="421"/>
      <c r="E34" s="117"/>
    </row>
    <row r="35" spans="2:5" s="20" customFormat="1" ht="30" x14ac:dyDescent="0.25">
      <c r="B35" s="50" t="s">
        <v>77</v>
      </c>
      <c r="C35" s="289" t="s">
        <v>78</v>
      </c>
      <c r="D35" s="290"/>
    </row>
    <row r="36" spans="2:5" s="20" customFormat="1" ht="15" x14ac:dyDescent="0.25">
      <c r="B36" s="333"/>
      <c r="C36" s="350" t="s">
        <v>61</v>
      </c>
      <c r="D36" s="333" t="s">
        <v>62</v>
      </c>
    </row>
    <row r="37" spans="2:5" s="20" customFormat="1" ht="15" x14ac:dyDescent="0.25">
      <c r="B37" s="333" t="s">
        <v>63</v>
      </c>
      <c r="C37" s="351"/>
      <c r="D37" s="352"/>
    </row>
    <row r="38" spans="2:5" s="16" customFormat="1" ht="15" x14ac:dyDescent="0.3">
      <c r="B38" s="333" t="s">
        <v>66</v>
      </c>
      <c r="C38" s="351"/>
      <c r="D38" s="352"/>
    </row>
    <row r="39" spans="2:5" s="16" customFormat="1" ht="15" x14ac:dyDescent="0.3">
      <c r="B39" s="333" t="s">
        <v>69</v>
      </c>
      <c r="C39" s="351"/>
      <c r="D39" s="352"/>
    </row>
    <row r="40" spans="2:5" s="16" customFormat="1" ht="15" x14ac:dyDescent="0.3">
      <c r="B40" s="338" t="s">
        <v>71</v>
      </c>
      <c r="C40" s="353">
        <v>0</v>
      </c>
      <c r="D40" s="354"/>
    </row>
    <row r="41" spans="2:5" s="20" customFormat="1" ht="15" x14ac:dyDescent="0.25">
      <c r="B41" s="341"/>
      <c r="C41" s="19"/>
      <c r="D41" s="355"/>
    </row>
    <row r="42" spans="2:5" s="20" customFormat="1" ht="49.5" customHeight="1" x14ac:dyDescent="0.25">
      <c r="B42" s="344" t="s">
        <v>72</v>
      </c>
      <c r="C42" s="348"/>
      <c r="D42" s="291"/>
    </row>
    <row r="43" spans="2:5" s="20" customFormat="1" ht="15" x14ac:dyDescent="0.25">
      <c r="B43" s="341"/>
      <c r="C43" s="346" t="s">
        <v>73</v>
      </c>
      <c r="D43" s="347" t="s">
        <v>74</v>
      </c>
    </row>
    <row r="44" spans="2:5" s="20" customFormat="1" ht="15" x14ac:dyDescent="0.25">
      <c r="B44" s="341"/>
      <c r="C44" s="19"/>
      <c r="D44" s="356"/>
    </row>
    <row r="45" spans="2:5" s="20" customFormat="1" ht="50.1" customHeight="1" x14ac:dyDescent="0.25">
      <c r="B45" s="344" t="s">
        <v>75</v>
      </c>
      <c r="C45" s="348"/>
      <c r="D45" s="291"/>
    </row>
    <row r="46" spans="2:5" s="20" customFormat="1" ht="15" x14ac:dyDescent="0.25">
      <c r="B46" s="341"/>
      <c r="C46" s="346" t="s">
        <v>73</v>
      </c>
      <c r="D46" s="347" t="s">
        <v>74</v>
      </c>
    </row>
    <row r="47" spans="2:5" s="20" customFormat="1" ht="15" customHeight="1" x14ac:dyDescent="0.25">
      <c r="B47" s="349"/>
      <c r="C47" s="19"/>
      <c r="D47" s="349"/>
    </row>
    <row r="48" spans="2:5" s="20" customFormat="1" ht="15" customHeight="1" x14ac:dyDescent="0.25">
      <c r="B48" s="349"/>
      <c r="C48" s="19"/>
      <c r="D48" s="349"/>
    </row>
    <row r="49" spans="2:5" s="16" customFormat="1" ht="18" customHeight="1" x14ac:dyDescent="0.3">
      <c r="B49" s="421" t="s">
        <v>79</v>
      </c>
      <c r="C49" s="421"/>
      <c r="D49" s="421"/>
      <c r="E49" s="117"/>
    </row>
    <row r="50" spans="2:5" s="16" customFormat="1" ht="30" x14ac:dyDescent="0.3">
      <c r="B50" s="50" t="s">
        <v>80</v>
      </c>
      <c r="C50" s="292" t="s">
        <v>81</v>
      </c>
      <c r="D50" s="293"/>
    </row>
    <row r="51" spans="2:5" s="16" customFormat="1" ht="15" x14ac:dyDescent="0.3">
      <c r="B51" s="333"/>
      <c r="C51" s="350" t="s">
        <v>61</v>
      </c>
      <c r="D51" s="333" t="s">
        <v>62</v>
      </c>
    </row>
    <row r="52" spans="2:5" s="16" customFormat="1" ht="15" x14ac:dyDescent="0.3">
      <c r="B52" s="333" t="s">
        <v>63</v>
      </c>
      <c r="C52" s="351"/>
      <c r="D52" s="352"/>
    </row>
    <row r="53" spans="2:5" s="16" customFormat="1" ht="15" x14ac:dyDescent="0.3">
      <c r="B53" s="333" t="s">
        <v>66</v>
      </c>
      <c r="C53" s="351"/>
      <c r="D53" s="352"/>
    </row>
    <row r="54" spans="2:5" s="16" customFormat="1" ht="15" x14ac:dyDescent="0.3">
      <c r="B54" s="333" t="s">
        <v>69</v>
      </c>
      <c r="C54" s="351"/>
      <c r="D54" s="352"/>
    </row>
    <row r="55" spans="2:5" s="16" customFormat="1" ht="15" x14ac:dyDescent="0.3">
      <c r="B55" s="338" t="s">
        <v>71</v>
      </c>
      <c r="C55" s="353">
        <v>0</v>
      </c>
      <c r="D55" s="354"/>
    </row>
    <row r="56" spans="2:5" s="20" customFormat="1" ht="15" x14ac:dyDescent="0.25">
      <c r="B56" s="341"/>
      <c r="C56" s="19"/>
      <c r="D56" s="355"/>
    </row>
    <row r="57" spans="2:5" s="20" customFormat="1" ht="49.5" customHeight="1" x14ac:dyDescent="0.25">
      <c r="B57" s="344" t="s">
        <v>72</v>
      </c>
      <c r="C57" s="348"/>
      <c r="D57" s="291"/>
    </row>
    <row r="58" spans="2:5" s="20" customFormat="1" ht="15" x14ac:dyDescent="0.25">
      <c r="B58" s="341"/>
      <c r="C58" s="346" t="s">
        <v>73</v>
      </c>
      <c r="D58" s="347" t="s">
        <v>74</v>
      </c>
    </row>
    <row r="59" spans="2:5" s="20" customFormat="1" ht="15" x14ac:dyDescent="0.25">
      <c r="B59" s="341"/>
      <c r="C59" s="19"/>
      <c r="D59" s="356"/>
    </row>
    <row r="60" spans="2:5" s="20" customFormat="1" ht="50.1" customHeight="1" x14ac:dyDescent="0.25">
      <c r="B60" s="344" t="s">
        <v>75</v>
      </c>
      <c r="C60" s="348"/>
      <c r="D60" s="291"/>
    </row>
    <row r="61" spans="2:5" s="20" customFormat="1" ht="15" x14ac:dyDescent="0.25">
      <c r="B61" s="341"/>
      <c r="C61" s="346" t="s">
        <v>73</v>
      </c>
      <c r="D61" s="347" t="s">
        <v>74</v>
      </c>
    </row>
    <row r="62" spans="2:5" s="20" customFormat="1" ht="15" customHeight="1" x14ac:dyDescent="0.25">
      <c r="B62" s="349"/>
      <c r="C62" s="19"/>
      <c r="D62" s="349"/>
    </row>
    <row r="63" spans="2:5" s="20" customFormat="1" ht="15" customHeight="1" x14ac:dyDescent="0.25">
      <c r="B63" s="349"/>
      <c r="C63" s="19"/>
      <c r="D63" s="349"/>
    </row>
    <row r="64" spans="2:5" s="16" customFormat="1" ht="18" customHeight="1" x14ac:dyDescent="0.3">
      <c r="B64" s="421" t="s">
        <v>82</v>
      </c>
      <c r="C64" s="421"/>
      <c r="D64" s="421"/>
      <c r="E64" s="117"/>
    </row>
    <row r="65" spans="2:5" s="16" customFormat="1" ht="30" x14ac:dyDescent="0.3">
      <c r="B65" s="50" t="s">
        <v>83</v>
      </c>
      <c r="C65" s="294"/>
      <c r="D65" s="295"/>
    </row>
    <row r="66" spans="2:5" s="16" customFormat="1" ht="15" x14ac:dyDescent="0.3">
      <c r="B66" s="333"/>
      <c r="C66" s="350" t="s">
        <v>61</v>
      </c>
      <c r="D66" s="333" t="s">
        <v>62</v>
      </c>
    </row>
    <row r="67" spans="2:5" s="16" customFormat="1" ht="15" x14ac:dyDescent="0.3">
      <c r="B67" s="333" t="s">
        <v>63</v>
      </c>
      <c r="C67" s="351"/>
      <c r="D67" s="352"/>
    </row>
    <row r="68" spans="2:5" s="16" customFormat="1" ht="15" x14ac:dyDescent="0.3">
      <c r="B68" s="333" t="s">
        <v>66</v>
      </c>
      <c r="C68" s="351"/>
      <c r="D68" s="352"/>
    </row>
    <row r="69" spans="2:5" s="16" customFormat="1" ht="15" x14ac:dyDescent="0.3">
      <c r="B69" s="333" t="s">
        <v>69</v>
      </c>
      <c r="C69" s="351"/>
      <c r="D69" s="352"/>
    </row>
    <row r="70" spans="2:5" s="16" customFormat="1" ht="15" x14ac:dyDescent="0.3">
      <c r="B70" s="338" t="s">
        <v>71</v>
      </c>
      <c r="C70" s="353">
        <v>0</v>
      </c>
      <c r="D70" s="354"/>
    </row>
    <row r="71" spans="2:5" s="20" customFormat="1" ht="15" x14ac:dyDescent="0.25">
      <c r="B71" s="341"/>
      <c r="C71" s="19"/>
      <c r="D71" s="355"/>
    </row>
    <row r="72" spans="2:5" s="20" customFormat="1" ht="49.5" customHeight="1" x14ac:dyDescent="0.25">
      <c r="B72" s="344" t="s">
        <v>72</v>
      </c>
      <c r="C72" s="348"/>
      <c r="D72" s="291"/>
    </row>
    <row r="73" spans="2:5" s="20" customFormat="1" ht="15" x14ac:dyDescent="0.25">
      <c r="B73" s="341"/>
      <c r="C73" s="346" t="s">
        <v>73</v>
      </c>
      <c r="D73" s="347" t="s">
        <v>74</v>
      </c>
    </row>
    <row r="74" spans="2:5" s="20" customFormat="1" ht="15" x14ac:dyDescent="0.25">
      <c r="B74" s="341"/>
      <c r="C74" s="19"/>
      <c r="D74" s="356"/>
    </row>
    <row r="75" spans="2:5" s="20" customFormat="1" ht="50.1" customHeight="1" x14ac:dyDescent="0.25">
      <c r="B75" s="344" t="s">
        <v>75</v>
      </c>
      <c r="C75" s="348"/>
      <c r="D75" s="291"/>
    </row>
    <row r="76" spans="2:5" s="20" customFormat="1" ht="15" x14ac:dyDescent="0.25">
      <c r="B76" s="341"/>
      <c r="C76" s="346" t="s">
        <v>73</v>
      </c>
      <c r="D76" s="347" t="s">
        <v>74</v>
      </c>
    </row>
    <row r="77" spans="2:5" s="20" customFormat="1" ht="15" customHeight="1" x14ac:dyDescent="0.25">
      <c r="B77" s="349"/>
      <c r="C77" s="19"/>
      <c r="D77" s="349"/>
    </row>
    <row r="78" spans="2:5" s="20" customFormat="1" ht="15" x14ac:dyDescent="0.25">
      <c r="B78" s="341"/>
      <c r="C78" s="19"/>
      <c r="D78" s="355"/>
    </row>
    <row r="79" spans="2:5" s="16" customFormat="1" ht="18" customHeight="1" x14ac:dyDescent="0.3">
      <c r="B79" s="421" t="s">
        <v>84</v>
      </c>
      <c r="C79" s="421"/>
      <c r="D79" s="421"/>
      <c r="E79" s="117"/>
    </row>
    <row r="80" spans="2:5" s="16" customFormat="1" ht="30" x14ac:dyDescent="0.3">
      <c r="B80" s="50" t="s">
        <v>85</v>
      </c>
      <c r="C80" s="296"/>
      <c r="D80" s="297"/>
    </row>
    <row r="81" spans="2:4" s="16" customFormat="1" ht="15" x14ac:dyDescent="0.3">
      <c r="B81" s="333"/>
      <c r="C81" s="350" t="s">
        <v>61</v>
      </c>
      <c r="D81" s="333" t="s">
        <v>62</v>
      </c>
    </row>
    <row r="82" spans="2:4" s="16" customFormat="1" ht="15" x14ac:dyDescent="0.3">
      <c r="B82" s="333" t="s">
        <v>63</v>
      </c>
      <c r="C82" s="351"/>
      <c r="D82" s="352"/>
    </row>
    <row r="83" spans="2:4" s="16" customFormat="1" ht="15" x14ac:dyDescent="0.3">
      <c r="B83" s="333" t="s">
        <v>66</v>
      </c>
      <c r="C83" s="351"/>
      <c r="D83" s="352"/>
    </row>
    <row r="84" spans="2:4" s="16" customFormat="1" ht="15" x14ac:dyDescent="0.3">
      <c r="B84" s="333" t="s">
        <v>69</v>
      </c>
      <c r="C84" s="351"/>
      <c r="D84" s="352"/>
    </row>
    <row r="85" spans="2:4" s="16" customFormat="1" ht="15" x14ac:dyDescent="0.3">
      <c r="B85" s="338" t="s">
        <v>71</v>
      </c>
      <c r="C85" s="353">
        <v>0</v>
      </c>
      <c r="D85" s="354"/>
    </row>
    <row r="86" spans="2:4" s="20" customFormat="1" ht="15" x14ac:dyDescent="0.25">
      <c r="B86" s="341"/>
      <c r="C86" s="19"/>
      <c r="D86" s="355"/>
    </row>
    <row r="87" spans="2:4" s="20" customFormat="1" ht="49.5" customHeight="1" x14ac:dyDescent="0.25">
      <c r="B87" s="344" t="s">
        <v>72</v>
      </c>
      <c r="C87" s="348"/>
      <c r="D87" s="291"/>
    </row>
    <row r="88" spans="2:4" s="20" customFormat="1" ht="15" x14ac:dyDescent="0.25">
      <c r="B88" s="341"/>
      <c r="C88" s="346" t="s">
        <v>73</v>
      </c>
      <c r="D88" s="347" t="s">
        <v>74</v>
      </c>
    </row>
    <row r="89" spans="2:4" s="20" customFormat="1" ht="15" x14ac:dyDescent="0.25">
      <c r="B89" s="341"/>
      <c r="C89" s="19"/>
      <c r="D89" s="356"/>
    </row>
    <row r="90" spans="2:4" s="20" customFormat="1" ht="50.1" customHeight="1" x14ac:dyDescent="0.25">
      <c r="B90" s="344" t="s">
        <v>75</v>
      </c>
      <c r="C90" s="348"/>
      <c r="D90" s="291"/>
    </row>
    <row r="91" spans="2:4" s="20" customFormat="1" ht="15" x14ac:dyDescent="0.25">
      <c r="B91" s="341"/>
      <c r="C91" s="346" t="s">
        <v>73</v>
      </c>
      <c r="D91" s="347" t="s">
        <v>74</v>
      </c>
    </row>
    <row r="92" spans="2:4" s="20" customFormat="1" ht="15" customHeight="1" x14ac:dyDescent="0.25">
      <c r="C92" s="13"/>
    </row>
    <row r="93" spans="2:4" s="16" customFormat="1" ht="15" x14ac:dyDescent="0.3">
      <c r="C93" s="17"/>
    </row>
    <row r="94" spans="2:4" s="16" customFormat="1" ht="15" x14ac:dyDescent="0.3">
      <c r="C94" s="17"/>
    </row>
    <row r="95" spans="2:4" s="16" customFormat="1" ht="15" x14ac:dyDescent="0.3">
      <c r="C95" s="17"/>
    </row>
    <row r="96" spans="2:4" s="16" customFormat="1" ht="15" x14ac:dyDescent="0.3">
      <c r="C96" s="17"/>
    </row>
  </sheetData>
  <sheetProtection formatRows="0"/>
  <mergeCells count="24">
    <mergeCell ref="F2:J2"/>
    <mergeCell ref="F3:J24"/>
    <mergeCell ref="C1:D1"/>
    <mergeCell ref="B64:D64"/>
    <mergeCell ref="C4:D4"/>
    <mergeCell ref="C8:D8"/>
    <mergeCell ref="C5:D5"/>
    <mergeCell ref="C6:D6"/>
    <mergeCell ref="B79:D79"/>
    <mergeCell ref="B2:D2"/>
    <mergeCell ref="B19:D19"/>
    <mergeCell ref="B34:D34"/>
    <mergeCell ref="C16:D16"/>
    <mergeCell ref="C17:D17"/>
    <mergeCell ref="C3:D3"/>
    <mergeCell ref="C12:D12"/>
    <mergeCell ref="C13:D13"/>
    <mergeCell ref="C14:D14"/>
    <mergeCell ref="C9:D9"/>
    <mergeCell ref="C10:D10"/>
    <mergeCell ref="C7:D7"/>
    <mergeCell ref="C11:D11"/>
    <mergeCell ref="C15:D15"/>
    <mergeCell ref="B49:D49"/>
  </mergeCells>
  <conditionalFormatting sqref="C52:D54">
    <cfRule type="expression" dxfId="63" priority="85">
      <formula>ISNUMBER(SEARCH("Not applicable",$C$50))</formula>
    </cfRule>
  </conditionalFormatting>
  <conditionalFormatting sqref="C67:D69">
    <cfRule type="expression" dxfId="62" priority="83">
      <formula>ISNUMBER(SEARCH("Not applicable",$C$65))</formula>
    </cfRule>
  </conditionalFormatting>
  <conditionalFormatting sqref="C82:D84">
    <cfRule type="expression" dxfId="61" priority="70">
      <formula>ISNUMBER(SEARCH("Not applicable",$C$80))</formula>
    </cfRule>
  </conditionalFormatting>
  <conditionalFormatting sqref="D22:D24 D36:D39 D51:D54 D66:D69">
    <cfRule type="containsText" dxfId="60" priority="97" operator="containsText" text="On track">
      <formula>NOT(ISERROR(SEARCH("On track",D22)))</formula>
    </cfRule>
    <cfRule type="containsText" dxfId="59" priority="98" operator="containsText" text="At risk">
      <formula>NOT(ISERROR(SEARCH("At risk",D22)))</formula>
    </cfRule>
  </conditionalFormatting>
  <conditionalFormatting sqref="D26:D33">
    <cfRule type="containsText" dxfId="58" priority="25" operator="containsText" text="Issues">
      <formula>NOT(ISERROR(SEARCH("Issues",D26)))</formula>
    </cfRule>
    <cfRule type="containsText" dxfId="57" priority="26" operator="containsText" text="On track">
      <formula>NOT(ISERROR(SEARCH("On track",D26)))</formula>
    </cfRule>
    <cfRule type="containsText" dxfId="56" priority="27" operator="containsText" text="At risk">
      <formula>NOT(ISERROR(SEARCH("At risk",D26)))</formula>
    </cfRule>
  </conditionalFormatting>
  <conditionalFormatting sqref="D41:D48">
    <cfRule type="containsText" dxfId="55" priority="19" operator="containsText" text="Issues">
      <formula>NOT(ISERROR(SEARCH("Issues",D41)))</formula>
    </cfRule>
    <cfRule type="containsText" dxfId="54" priority="20" operator="containsText" text="On track">
      <formula>NOT(ISERROR(SEARCH("On track",D41)))</formula>
    </cfRule>
    <cfRule type="containsText" dxfId="53" priority="21" operator="containsText" text="At risk">
      <formula>NOT(ISERROR(SEARCH("At risk",D41)))</formula>
    </cfRule>
  </conditionalFormatting>
  <conditionalFormatting sqref="D51:D54 D66:D69 D22:D24 D36:D39">
    <cfRule type="containsText" dxfId="52" priority="96" operator="containsText" text="Issues">
      <formula>NOT(ISERROR(SEARCH("Issues",D22)))</formula>
    </cfRule>
  </conditionalFormatting>
  <conditionalFormatting sqref="D56:D63">
    <cfRule type="containsText" dxfId="51" priority="13" operator="containsText" text="Issues">
      <formula>NOT(ISERROR(SEARCH("Issues",D56)))</formula>
    </cfRule>
    <cfRule type="containsText" dxfId="50" priority="14" operator="containsText" text="On track">
      <formula>NOT(ISERROR(SEARCH("On track",D56)))</formula>
    </cfRule>
    <cfRule type="containsText" dxfId="49" priority="15" operator="containsText" text="At risk">
      <formula>NOT(ISERROR(SEARCH("At risk",D56)))</formula>
    </cfRule>
  </conditionalFormatting>
  <conditionalFormatting sqref="D71:D78">
    <cfRule type="containsText" dxfId="48" priority="7" operator="containsText" text="Issues">
      <formula>NOT(ISERROR(SEARCH("Issues",D71)))</formula>
    </cfRule>
    <cfRule type="containsText" dxfId="47" priority="8" operator="containsText" text="On track">
      <formula>NOT(ISERROR(SEARCH("On track",D71)))</formula>
    </cfRule>
    <cfRule type="containsText" dxfId="46" priority="9" operator="containsText" text="At risk">
      <formula>NOT(ISERROR(SEARCH("At risk",D71)))</formula>
    </cfRule>
  </conditionalFormatting>
  <conditionalFormatting sqref="D81:D84">
    <cfRule type="containsText" dxfId="45" priority="93" operator="containsText" text="Issues">
      <formula>NOT(ISERROR(SEARCH("Issues",D81)))</formula>
    </cfRule>
    <cfRule type="containsText" dxfId="44" priority="94" operator="containsText" text="On track">
      <formula>NOT(ISERROR(SEARCH("On track",D81)))</formula>
    </cfRule>
    <cfRule type="containsText" dxfId="43" priority="95" operator="containsText" text="At risk">
      <formula>NOT(ISERROR(SEARCH("At risk",D81)))</formula>
    </cfRule>
  </conditionalFormatting>
  <conditionalFormatting sqref="D86:D119">
    <cfRule type="containsText" dxfId="42" priority="1" operator="containsText" text="Issues">
      <formula>NOT(ISERROR(SEARCH("Issues",D86)))</formula>
    </cfRule>
    <cfRule type="containsText" dxfId="41" priority="2" operator="containsText" text="On track">
      <formula>NOT(ISERROR(SEARCH("On track",D86)))</formula>
    </cfRule>
    <cfRule type="containsText" dxfId="40" priority="3" operator="containsText" text="At risk">
      <formula>NOT(ISERROR(SEARCH("At risk",D86)))</formula>
    </cfRule>
  </conditionalFormatting>
  <dataValidations xWindow="423" yWindow="588" count="8">
    <dataValidation type="textLength" allowBlank="1" showInputMessage="1" showErrorMessage="1" promptTitle="Schedule" prompt="Is your project progressing according to the planned schedule? Briefly explain your progress or deviation." sqref="C22 C37 C52 C67 C82" xr:uid="{41D8AA48-BD4F-4BCF-BB07-7B9FBA076B81}">
      <formula1>10</formula1>
      <formula2>500</formula2>
    </dataValidation>
    <dataValidation type="textLength" allowBlank="1" showInputMessage="1" showErrorMessage="1" promptTitle="Budget" prompt="Are your project expenditures in line with the planned budget? Briefly explain expenditures during this reporting period." sqref="C23 C38 C53 C68 C83" xr:uid="{FD686BFA-330E-412F-99BA-CC79363FD041}">
      <formula1>10</formula1>
      <formula2>500</formula2>
    </dataValidation>
    <dataValidation type="textLength" allowBlank="1" showInputMessage="1" showErrorMessage="1" promptTitle="Scope" prompt="Were there any changes to the project scope (activities, deliverables or indicators of success) during this reporting period? Briefly explain." sqref="C69 C54 C24 C39 C84" xr:uid="{20091DC2-D42F-491E-B316-EC31C698F191}">
      <formula1>10</formula1>
      <formula2>500</formula2>
    </dataValidation>
    <dataValidation allowBlank="1" showInputMessage="1" showErrorMessage="1" promptTitle="Status summary" prompt="For each reporting period, provide a summary of the project progress and delays. Once each tab has been completed for the reporting period, insert your signature next to the corresponding reporting period and send the document to the CCAC Secretariat." sqref="E2 B2 B19 E19 B34 E34 B49 E49 B64 E64 B79 E79" xr:uid="{A8012B77-2AEE-4908-9BE1-4527857B3D1D}"/>
    <dataValidation allowBlank="1" showInputMessage="1" showErrorMessage="1" promptTitle="How to use this form" prompt="The Cover Page must be completed, signed and sent to the CCAC Secretariat each reporting period. The signed Submission Form can be saved as a PDF or printed." sqref="F1" xr:uid="{346F299F-C639-4B92-A2AC-44FB0464B51C}"/>
    <dataValidation allowBlank="1" showInputMessage="1" showErrorMessage="1" promptTitle="Reporting period" prompt="Enter the period for which you are reporting. The CCAC has 2 reporting periods per year, typically Jan 1 - Jun 30 and Jul 1 - Dec 31. _x000a__x000a_The reporting schedule and deadlines are provided in your agreement." sqref="C20:D20 C35:D35 C50:D50 C65:D65 C80:D80" xr:uid="{D8055746-3E51-452A-B477-7481B8CACE01}"/>
    <dataValidation type="date" operator="greaterThan" allowBlank="1" showInputMessage="1" showErrorMessage="1" sqref="C15:D17" xr:uid="{C1C89C23-1EDA-4D71-BCA9-FB7E8BEBF080}">
      <formula1>44197</formula1>
    </dataValidation>
    <dataValidation allowBlank="1" showInputMessage="1" showErrorMessage="1" promptTitle="Signature" prompt="Insert an image of your signature here. If you are printing and signing the document, enter here: &quot;Approved, see PDF.&quot;" sqref="C27" xr:uid="{05BB49EE-7AEB-4970-91E6-095BDDB76DE7}"/>
  </dataValidations>
  <hyperlinks>
    <hyperlink ref="C8" r:id="rId1" xr:uid="{58A6DCE5-22C0-4596-BA14-A09D3094FE8A}"/>
  </hyperlinks>
  <pageMargins left="0.25" right="0.25" top="0.75" bottom="0.75" header="0.3" footer="0.3"/>
  <pageSetup paperSize="9" scale="88" fitToHeight="20" orientation="portrait" horizontalDpi="1200" verticalDpi="1200" r:id="rId2"/>
  <rowBreaks count="2" manualBreakCount="2">
    <brk id="32" min="1" max="3" man="1"/>
    <brk id="62" min="1" max="3" man="1"/>
  </rowBreaks>
  <extLst>
    <ext xmlns:x14="http://schemas.microsoft.com/office/spreadsheetml/2009/9/main" uri="{CCE6A557-97BC-4b89-ADB6-D9C93CAAB3DF}">
      <x14:dataValidations xmlns:xm="http://schemas.microsoft.com/office/excel/2006/main" xWindow="423" yWindow="588" count="1">
        <x14:dataValidation type="list" showInputMessage="1" showErrorMessage="1" promptTitle="Status" prompt="Select the status that best applies to your project at this stage." xr:uid="{78AC0AE7-D30C-4A3A-8132-C42BAAC76BF9}">
          <x14:formula1>
            <xm:f>'Form validation'!$B$3:$B$4</xm:f>
          </x14:formula1>
          <xm:sqref>D67:D69 D52:D54 D22:D24 D37:D39 D82:D84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C5494-D153-488D-8780-6C896FA448BB}">
  <sheetPr codeName="Sheet4">
    <pageSetUpPr fitToPage="1"/>
  </sheetPr>
  <dimension ref="A1:BC221"/>
  <sheetViews>
    <sheetView showGridLines="0" zoomScale="62" zoomScaleNormal="95" workbookViewId="0">
      <pane xSplit="6" ySplit="5" topLeftCell="G6" activePane="bottomRight" state="frozen"/>
      <selection pane="topRight" activeCell="AJ3" sqref="AJ3"/>
      <selection pane="bottomLeft" activeCell="AJ3" sqref="AJ3"/>
      <selection pane="bottomRight" activeCell="U10" sqref="U10"/>
    </sheetView>
  </sheetViews>
  <sheetFormatPr defaultColWidth="9.140625" defaultRowHeight="16.5" x14ac:dyDescent="0.3"/>
  <cols>
    <col min="1" max="1" width="1.7109375" style="11" customWidth="1"/>
    <col min="2" max="2" width="61.140625" style="10" customWidth="1"/>
    <col min="3" max="3" width="23.140625" style="34" customWidth="1"/>
    <col min="4" max="4" width="8.7109375" style="10" customWidth="1"/>
    <col min="5" max="5" width="18.28515625" style="33" customWidth="1"/>
    <col min="6" max="6" width="13.28515625" style="116" customWidth="1"/>
    <col min="7" max="7" width="18.140625" style="10" customWidth="1"/>
    <col min="8" max="8" width="61" style="10" customWidth="1"/>
    <col min="9" max="9" width="46.7109375" style="30" hidden="1" customWidth="1"/>
    <col min="10" max="10" width="35.42578125" style="30" hidden="1" customWidth="1"/>
    <col min="11" max="11" width="31.7109375" style="30" hidden="1" customWidth="1"/>
    <col min="12" max="15" width="17.28515625" style="54" hidden="1" customWidth="1"/>
    <col min="16" max="17" width="35.140625" style="54" hidden="1" customWidth="1"/>
    <col min="18" max="18" width="10.7109375" style="11" customWidth="1"/>
    <col min="19" max="19" width="34.85546875" style="15" customWidth="1"/>
    <col min="20" max="21" width="28.7109375" style="15" customWidth="1"/>
    <col min="22" max="22" width="27.42578125" style="15" customWidth="1"/>
    <col min="23" max="23" width="18.42578125" style="15" customWidth="1"/>
    <col min="24" max="24" width="10.7109375" style="15" customWidth="1"/>
    <col min="25" max="27" width="28.7109375" style="15" customWidth="1"/>
    <col min="28" max="28" width="28.42578125" style="15" customWidth="1"/>
    <col min="29" max="29" width="19.42578125" style="15" customWidth="1"/>
    <col min="30" max="30" width="10.7109375" style="15" customWidth="1"/>
    <col min="31" max="33" width="28.7109375" style="15" customWidth="1"/>
    <col min="34" max="34" width="29.42578125" style="15" customWidth="1"/>
    <col min="35" max="35" width="20.42578125" style="15" customWidth="1"/>
    <col min="36" max="36" width="10.7109375" style="15" customWidth="1"/>
    <col min="37" max="39" width="28.7109375" style="15" customWidth="1"/>
    <col min="40" max="40" width="29.42578125" style="15" customWidth="1"/>
    <col min="41" max="41" width="20.42578125" style="15" customWidth="1"/>
    <col min="42" max="42" width="10.7109375" style="15" customWidth="1"/>
    <col min="43" max="45" width="28.7109375" style="15" customWidth="1"/>
    <col min="46" max="46" width="29.42578125" style="15" customWidth="1"/>
    <col min="47" max="48" width="20.42578125" style="15" customWidth="1"/>
    <col min="49" max="49" width="3.140625" style="11" customWidth="1"/>
    <col min="50" max="50" width="9.140625" style="11"/>
    <col min="51" max="51" width="11.85546875" style="11" bestFit="1" customWidth="1"/>
    <col min="52" max="16384" width="9.140625" style="11"/>
  </cols>
  <sheetData>
    <row r="1" spans="1:55" ht="34.5" x14ac:dyDescent="0.45">
      <c r="B1" s="56" t="s">
        <v>86</v>
      </c>
      <c r="C1" s="35"/>
      <c r="D1" s="12"/>
      <c r="E1" s="274" t="s">
        <v>87</v>
      </c>
      <c r="F1" s="112"/>
      <c r="G1" s="12"/>
      <c r="H1" s="12"/>
      <c r="I1" s="31"/>
      <c r="J1" s="31"/>
      <c r="K1" s="31"/>
      <c r="L1" s="110"/>
      <c r="M1" s="110"/>
      <c r="N1" s="110"/>
      <c r="O1" s="110"/>
      <c r="P1" s="55"/>
      <c r="Q1" s="55"/>
      <c r="R1" s="440"/>
      <c r="S1" s="440"/>
      <c r="T1" s="440"/>
      <c r="U1" s="440"/>
      <c r="V1" s="440"/>
      <c r="W1" s="440"/>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275"/>
    </row>
    <row r="2" spans="1:55" s="61" customFormat="1" x14ac:dyDescent="0.3">
      <c r="B2" s="62" t="str">
        <f>'1.Signature page'!C3</f>
        <v>Accelerating actions to improve organic waste management and reduce methane emissions. (PA-24-003)</v>
      </c>
      <c r="C2" s="62"/>
      <c r="D2" s="62"/>
      <c r="E2" s="62"/>
      <c r="F2" s="113"/>
      <c r="G2" s="63"/>
      <c r="H2" s="64"/>
      <c r="I2" s="65"/>
      <c r="J2" s="65"/>
      <c r="K2" s="65"/>
      <c r="L2" s="111"/>
      <c r="M2" s="111"/>
      <c r="N2" s="111"/>
      <c r="O2" s="111"/>
      <c r="P2" s="64"/>
      <c r="Q2" s="64"/>
      <c r="R2" s="440"/>
      <c r="S2" s="440"/>
      <c r="T2" s="440"/>
      <c r="U2" s="440"/>
      <c r="V2" s="440"/>
      <c r="W2" s="440"/>
      <c r="X2" s="441"/>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275"/>
    </row>
    <row r="3" spans="1:55" s="61" customFormat="1" ht="22.35" customHeight="1" thickBot="1" x14ac:dyDescent="0.35">
      <c r="B3" s="84" t="str">
        <f>'1.Signature page'!C4</f>
        <v>UNDP Panama</v>
      </c>
      <c r="C3" s="118"/>
      <c r="D3" s="118"/>
      <c r="E3" s="118"/>
      <c r="F3" s="114"/>
      <c r="G3" s="66"/>
      <c r="H3" s="66"/>
      <c r="I3" s="67"/>
      <c r="J3" s="67"/>
      <c r="K3" s="67"/>
      <c r="L3" s="66"/>
      <c r="M3" s="66"/>
      <c r="N3" s="66"/>
      <c r="O3" s="66"/>
      <c r="P3" s="66"/>
      <c r="Q3" s="66"/>
      <c r="R3" s="440"/>
      <c r="S3" s="440"/>
      <c r="T3" s="440"/>
      <c r="U3" s="440"/>
      <c r="V3" s="440"/>
      <c r="W3" s="440"/>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275"/>
    </row>
    <row r="4" spans="1:55" s="199" customFormat="1" ht="15.6" customHeight="1" thickBot="1" x14ac:dyDescent="0.3">
      <c r="A4" s="197"/>
      <c r="B4" s="446" t="s">
        <v>88</v>
      </c>
      <c r="C4" s="446"/>
      <c r="D4" s="446"/>
      <c r="E4" s="446"/>
      <c r="F4" s="446"/>
      <c r="G4" s="204"/>
      <c r="H4" s="205"/>
      <c r="I4" s="205"/>
      <c r="J4" s="206"/>
      <c r="K4" s="206"/>
      <c r="L4" s="206"/>
      <c r="M4" s="206"/>
      <c r="N4" s="206"/>
      <c r="O4" s="206"/>
      <c r="P4" s="206"/>
      <c r="Q4" s="206"/>
      <c r="R4" s="447" t="str">
        <f>CONCATENATE("FIRST REPORTING PERIOD: ",'1.Signature page'!$C$20)</f>
        <v>FIRST REPORTING PERIOD: 11/12/2025 - 30/06/2026</v>
      </c>
      <c r="S4" s="447"/>
      <c r="T4" s="447"/>
      <c r="U4" s="447"/>
      <c r="V4" s="447"/>
      <c r="W4" s="447"/>
      <c r="X4" s="448" t="str">
        <f>CONCATENATE("SECOND REPORTING PERIOD: ",'1.Signature page'!$C$35)</f>
        <v>SECOND REPORTING PERIOD: 01/07/2026 - 31/12/2026</v>
      </c>
      <c r="Y4" s="448"/>
      <c r="Z4" s="448"/>
      <c r="AA4" s="448"/>
      <c r="AB4" s="448"/>
      <c r="AC4" s="448"/>
      <c r="AD4" s="449" t="str">
        <f>CONCATENATE("THIRD REPORTING PERIOD: ",'1.Signature page'!$C$50)</f>
        <v>THIRD REPORTING PERIOD: 01/01/2027 - 30/06/2027</v>
      </c>
      <c r="AE4" s="449"/>
      <c r="AF4" s="449"/>
      <c r="AG4" s="449"/>
      <c r="AH4" s="449"/>
      <c r="AI4" s="449"/>
      <c r="AJ4" s="450" t="str">
        <f>CONCATENATE("FOURTH REPORTING PERIOD: ",'1.Signature page'!$C$65)</f>
        <v xml:space="preserve">FOURTH REPORTING PERIOD: </v>
      </c>
      <c r="AK4" s="450"/>
      <c r="AL4" s="450"/>
      <c r="AM4" s="450"/>
      <c r="AN4" s="450"/>
      <c r="AO4" s="450"/>
      <c r="AP4" s="442" t="str">
        <f>CONCATENATE("FIFTH REPORTING PERIOD: ",'1.Signature page'!$C$80)</f>
        <v xml:space="preserve">FIFTH REPORTING PERIOD: </v>
      </c>
      <c r="AQ4" s="442"/>
      <c r="AR4" s="442"/>
      <c r="AS4" s="442"/>
      <c r="AT4" s="442"/>
      <c r="AU4" s="442"/>
      <c r="AV4" s="280"/>
      <c r="AW4" s="198"/>
      <c r="AX4" s="242"/>
      <c r="AY4" s="242"/>
      <c r="AZ4" s="242"/>
      <c r="BA4" s="242"/>
      <c r="BB4" s="242"/>
    </row>
    <row r="5" spans="1:55" s="60" customFormat="1" ht="45.6" customHeight="1" thickBot="1" x14ac:dyDescent="0.3">
      <c r="A5" s="58"/>
      <c r="B5" s="207" t="s">
        <v>89</v>
      </c>
      <c r="C5" s="208" t="s">
        <v>90</v>
      </c>
      <c r="D5" s="209" t="s">
        <v>91</v>
      </c>
      <c r="E5" s="209" t="s">
        <v>92</v>
      </c>
      <c r="F5" s="210" t="s">
        <v>14</v>
      </c>
      <c r="G5" s="209" t="s">
        <v>93</v>
      </c>
      <c r="H5" s="209" t="s">
        <v>94</v>
      </c>
      <c r="I5" s="211" t="s">
        <v>95</v>
      </c>
      <c r="J5" s="211" t="s">
        <v>96</v>
      </c>
      <c r="K5" s="211" t="s">
        <v>97</v>
      </c>
      <c r="L5" s="212" t="s">
        <v>98</v>
      </c>
      <c r="M5" s="212" t="s">
        <v>99</v>
      </c>
      <c r="N5" s="212" t="s">
        <v>100</v>
      </c>
      <c r="O5" s="212" t="s">
        <v>101</v>
      </c>
      <c r="P5" s="213" t="s">
        <v>102</v>
      </c>
      <c r="Q5" s="213" t="s">
        <v>103</v>
      </c>
      <c r="R5" s="214" t="s">
        <v>104</v>
      </c>
      <c r="S5" s="215" t="s">
        <v>105</v>
      </c>
      <c r="T5" s="214" t="s">
        <v>106</v>
      </c>
      <c r="U5" s="214" t="s">
        <v>107</v>
      </c>
      <c r="V5" s="214" t="s">
        <v>108</v>
      </c>
      <c r="W5" s="214" t="s">
        <v>109</v>
      </c>
      <c r="X5" s="216" t="s">
        <v>110</v>
      </c>
      <c r="Y5" s="216" t="s">
        <v>111</v>
      </c>
      <c r="Z5" s="216" t="s">
        <v>112</v>
      </c>
      <c r="AA5" s="216" t="s">
        <v>113</v>
      </c>
      <c r="AB5" s="217" t="s">
        <v>114</v>
      </c>
      <c r="AC5" s="216" t="s">
        <v>115</v>
      </c>
      <c r="AD5" s="218" t="s">
        <v>116</v>
      </c>
      <c r="AE5" s="218" t="s">
        <v>117</v>
      </c>
      <c r="AF5" s="218" t="s">
        <v>118</v>
      </c>
      <c r="AG5" s="218" t="s">
        <v>119</v>
      </c>
      <c r="AH5" s="218" t="s">
        <v>120</v>
      </c>
      <c r="AI5" s="218" t="s">
        <v>121</v>
      </c>
      <c r="AJ5" s="219" t="s">
        <v>122</v>
      </c>
      <c r="AK5" s="219" t="s">
        <v>123</v>
      </c>
      <c r="AL5" s="219" t="s">
        <v>124</v>
      </c>
      <c r="AM5" s="219" t="s">
        <v>125</v>
      </c>
      <c r="AN5" s="219" t="s">
        <v>126</v>
      </c>
      <c r="AO5" s="219" t="s">
        <v>127</v>
      </c>
      <c r="AP5" s="220" t="s">
        <v>128</v>
      </c>
      <c r="AQ5" s="220" t="s">
        <v>129</v>
      </c>
      <c r="AR5" s="220" t="s">
        <v>130</v>
      </c>
      <c r="AS5" s="220" t="s">
        <v>131</v>
      </c>
      <c r="AT5" s="220" t="s">
        <v>132</v>
      </c>
      <c r="AU5" s="221" t="s">
        <v>133</v>
      </c>
      <c r="AV5" s="209" t="s">
        <v>62</v>
      </c>
      <c r="AW5" s="241"/>
      <c r="AX5" s="443" t="s">
        <v>134</v>
      </c>
      <c r="AY5" s="444"/>
      <c r="AZ5" s="444"/>
      <c r="BA5" s="444"/>
      <c r="BB5" s="444"/>
      <c r="BC5" s="59"/>
    </row>
    <row r="6" spans="1:55" s="93" customFormat="1" ht="144.75" customHeight="1" thickBot="1" x14ac:dyDescent="0.3">
      <c r="A6" s="91"/>
      <c r="B6" s="222" t="str">
        <f>IF('INT-Pivots'!G6="","",'INT-Pivots'!G6)</f>
        <v>Outcome 1. The Government of Panama has increased knowledge on opportunities and options for organic waste diversion including their positive impacts by the end of the project or soon after.</v>
      </c>
      <c r="C6" s="159" t="str">
        <f>IF('INT-Pivots'!H6="","",'INT-Pivots'!H6)</f>
        <v>Number of government entities with a demonstrated improved capacity for SLCP action</v>
      </c>
      <c r="D6" s="160">
        <f>IF('INT-Pivots'!I6="","",IF(VALUE('INT-Pivots'!I6)=0,"",VALUE('INT-Pivots'!I6)))</f>
        <v>4</v>
      </c>
      <c r="E6" s="196" t="str">
        <f>IF('INT-Pivots'!J6=0,"-",IF('INT-Pivots'!J6="(blank)","-",'INT-Pivots'!J6))</f>
        <v>4 government entities with improved capacity for SLCP action.</v>
      </c>
      <c r="F6" s="161" t="str">
        <f>IF('INT-Pivots'!K6="","",IF('INT-Pivots'!K6="(blank)","By project end",VALUE('INT-Pivots'!K6)))</f>
        <v>By project end</v>
      </c>
      <c r="G6" s="162" t="str">
        <f>IF('INT-Pivots'!S6="","",IF('INT-Pivots'!S6="(blank)","-",'INT-Pivots'!S6))</f>
        <v>-</v>
      </c>
      <c r="H6" s="159" t="str">
        <f>IF('INT-Pivots'!L6=0,"",'INT-Pivots'!L6)</f>
        <v>The project’s outputs will identify and develop innovative and practical treatment options and solutions for managing organic waste, generating critical data on decentralized infrastructure needs, such as composting plants, biodigesters, food and material recovery, and waste reduction technologies. These solutions will integrate circular economy principles, prioritize locally based consultants with local language capabilities, and actively engage the private sector through targeted knowledge exchange initiatives._x000D_
By leveraging activities such as pre-feasibility studies, infrastructure estimates, and actionable recommendations, the project will equip the government with comprehensive knowledge to make informed decisions on effective and sustainable waste management solutions. This enhanced knowledge is expected to contribute to significant environmental, economic, and social benefits, including reduced food waste, methane emissions, and support for national and international sustainability goals._x000D_
The projec</v>
      </c>
      <c r="I6" s="159" t="str">
        <f>IF('INT-Pivots'!M6=0,"",IF('INT-Pivots'!M6="(blank)","-",'INT-Pivots'!M6))</f>
        <v>-</v>
      </c>
      <c r="J6" s="134" t="str">
        <f>IF('INT-Pivots'!N6="","",'INT-Pivots'!N6)</f>
        <v>Accelerating actions to improve organic waste management and reduce methane emissions. (PA-24-003)</v>
      </c>
      <c r="K6" s="134" t="str">
        <f>IF('INT-Pivots'!F6=0,"",IF('INT-Pivots'!F6="(blank)","",'INT-Pivots'!F6))</f>
        <v>PA-24-003/1. The Government of Panama has increased knowledge on opportunities and options for organic waste diversion including their positive impacts by the end of the project or soon after.</v>
      </c>
      <c r="L6" s="138" t="str">
        <f>IF('INT-Pivots'!O6="","",'INT-Pivots'!O6)</f>
        <v>(blank)</v>
      </c>
      <c r="M6" s="135" t="str">
        <f>IF('INT-Pivots'!P6="","",'INT-Pivots'!P6)</f>
        <v>Waste</v>
      </c>
      <c r="N6" s="135" t="str">
        <f>IF('INT-Pivots'!Q6="","",'INT-Pivots'!Q6)</f>
        <v>(blank)</v>
      </c>
      <c r="O6" s="135" t="str">
        <f>IF('INT-Pivots'!R6="","",'INT-Pivots'!R6)</f>
        <v>(blank)</v>
      </c>
      <c r="P6" s="134"/>
      <c r="Q6" s="134"/>
      <c r="R6" s="136" t="s">
        <v>65</v>
      </c>
      <c r="S6" s="137" t="s">
        <v>135</v>
      </c>
      <c r="T6" s="137" t="s">
        <v>136</v>
      </c>
      <c r="U6" s="137" t="s">
        <v>137</v>
      </c>
      <c r="V6" s="137" t="s">
        <v>138</v>
      </c>
      <c r="W6" s="137" t="s">
        <v>139</v>
      </c>
      <c r="X6" s="137"/>
      <c r="Y6" s="137"/>
      <c r="Z6" s="137"/>
      <c r="AA6" s="137"/>
      <c r="AB6" s="137"/>
      <c r="AC6" s="137"/>
      <c r="AD6" s="137"/>
      <c r="AE6" s="137"/>
      <c r="AF6" s="137"/>
      <c r="AG6" s="137"/>
      <c r="AH6" s="137"/>
      <c r="AI6" s="137"/>
      <c r="AJ6" s="137"/>
      <c r="AK6" s="137"/>
      <c r="AL6" s="137"/>
      <c r="AM6" s="137"/>
      <c r="AN6" s="137"/>
      <c r="AO6" s="137"/>
      <c r="AP6" s="137"/>
      <c r="AQ6" s="137"/>
      <c r="AR6" s="137"/>
      <c r="AS6" s="137"/>
      <c r="AT6" s="137"/>
      <c r="AU6" s="223"/>
      <c r="AV6" s="279"/>
      <c r="AW6" s="245"/>
      <c r="AX6" s="445" t="s">
        <v>140</v>
      </c>
      <c r="AY6" s="445"/>
      <c r="AZ6" s="445"/>
      <c r="BA6" s="445"/>
      <c r="BB6" s="445"/>
      <c r="BC6" s="92"/>
    </row>
    <row r="7" spans="1:55" s="93" customFormat="1" ht="117.75" customHeight="1" thickBot="1" x14ac:dyDescent="0.3">
      <c r="A7" s="91"/>
      <c r="B7" s="222" t="str">
        <f>IF('INT-Pivots'!G7="","",'INT-Pivots'!G7)</f>
        <v>Output 1.1 Pre-feasibility studies for organic waste treatment options</v>
      </c>
      <c r="C7" s="159" t="str">
        <f>IF('INT-Pivots'!H7="","",'INT-Pivots'!H7)</f>
        <v>Number of plans, policies, laws, or regulations drafted or updated</v>
      </c>
      <c r="D7" s="160">
        <f>IF('INT-Pivots'!I7="","",IF(VALUE('INT-Pivots'!I7)=0,"",VALUE('INT-Pivots'!I7)))</f>
        <v>1</v>
      </c>
      <c r="E7" s="196" t="str">
        <f>IF('INT-Pivots'!J7=0,"-",IF('INT-Pivots'!J7="(blank)","-",'INT-Pivots'!J7))</f>
        <v>1 pre-feasibility study report developed.</v>
      </c>
      <c r="F7" s="161">
        <f>IF('INT-Pivots'!K7="","",IF('INT-Pivots'!K7="(blank)","By project end",VALUE('INT-Pivots'!K7)))</f>
        <v>45992</v>
      </c>
      <c r="G7" s="162" t="str">
        <f>IF('INT-Pivots'!S7="","",IF('INT-Pivots'!S7="(blank)","-",'INT-Pivots'!S7))</f>
        <v>Research or study</v>
      </c>
      <c r="H7" s="159" t="str">
        <f>IF('INT-Pivots'!L7=0,"",'INT-Pivots'!L7)</f>
        <v>Pre-feasibility studies for organic waste treatment options conducted in Panama City. These studies will evaluate the technical and economic feasibility of potential treatment technologies/solutions, such as composting, anaerobic digestion, and other technologies to manage organic waste effectively. The goal is to identify the most viable treatment methods that support waste diversion, reduce methane emissions, and promote circular economies. The studies will provide critical data and analysis on costs, environmental benefits, and operational feasibility, laying the groundwork for informed decision-making and future investments in sustainable organic waste management infrastructure, ensuring alignment with national policies and international commitments.</v>
      </c>
      <c r="I7" s="159" t="str">
        <f>IF('INT-Pivots'!M7=0,"",IF('INT-Pivots'!M7="(blank)","-",'INT-Pivots'!M7))</f>
        <v>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v>
      </c>
      <c r="J7" s="134" t="str">
        <f>IF('INT-Pivots'!N7="","",'INT-Pivots'!N7)</f>
        <v>Accelerating actions to improve organic waste management and reduce methane emissions. (PA-24-003)</v>
      </c>
      <c r="K7" s="134" t="str">
        <f>IF('INT-Pivots'!F7=0,"",IF('INT-Pivots'!F7="(blank)","",'INT-Pivots'!F7))</f>
        <v>PA-24-003/1.1 Pre-feasibility studies for organic waste treatment options</v>
      </c>
      <c r="L7" s="138" t="str">
        <f>IF('INT-Pivots'!O7="","",'INT-Pivots'!O7)</f>
        <v>UNDP ()</v>
      </c>
      <c r="M7" s="135" t="str">
        <f>IF('INT-Pivots'!P7="","",'INT-Pivots'!P7)</f>
        <v>Waste</v>
      </c>
      <c r="N7" s="135" t="str">
        <f>IF('INT-Pivots'!Q7="","",'INT-Pivots'!Q7)</f>
        <v>Panama</v>
      </c>
      <c r="O7" s="135" t="str">
        <f>IF('INT-Pivots'!R7="","",'INT-Pivots'!R7)</f>
        <v>National and local governments responsible for waste management.</v>
      </c>
      <c r="P7" s="139"/>
      <c r="Q7" s="139"/>
      <c r="R7" s="136" t="s">
        <v>141</v>
      </c>
      <c r="S7" s="137" t="s">
        <v>142</v>
      </c>
      <c r="T7" s="137" t="s">
        <v>143</v>
      </c>
      <c r="U7" s="137" t="s">
        <v>144</v>
      </c>
      <c r="V7" s="171" t="s">
        <v>138</v>
      </c>
      <c r="W7" s="137" t="s">
        <v>145</v>
      </c>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223"/>
      <c r="AV7" s="144"/>
      <c r="AW7" s="245"/>
      <c r="AX7" s="445"/>
      <c r="AY7" s="445"/>
      <c r="AZ7" s="445"/>
      <c r="BA7" s="445"/>
      <c r="BB7" s="445"/>
      <c r="BC7" s="92"/>
    </row>
    <row r="8" spans="1:55" s="93" customFormat="1" ht="105.75" customHeight="1" x14ac:dyDescent="0.25">
      <c r="A8" s="91"/>
      <c r="B8" s="222" t="str">
        <f>IF('INT-Pivots'!G8="","",'INT-Pivots'!G8)</f>
        <v>Activity 1.1.1 Conduct consultations with government entities, MERCA representatives, and private sector players, ensuring equal participation of women and men, to define treatment options.</v>
      </c>
      <c r="C8" s="159" t="str">
        <f>IF('INT-Pivots'!H8="","",'INT-Pivots'!H8)</f>
        <v>Organising, holding, or participating in a meeting or event</v>
      </c>
      <c r="D8" s="327" t="e">
        <f>IF('INT-Pivots'!I8="","",IF(VALUE('INT-Pivots'!I8)=0,"",VALUE('INT-Pivots'!I8)))</f>
        <v>#VALUE!</v>
      </c>
      <c r="E8" s="326" t="str">
        <f>IF('INT-Pivots'!J8=0,"-",IF('INT-Pivots'!J8="(blank)","-",'INT-Pivots'!J8))</f>
        <v>null</v>
      </c>
      <c r="F8" s="328"/>
      <c r="G8" s="162" t="str">
        <f>IF('INT-Pivots'!S8="","",IF('INT-Pivots'!S8="(blank)","-",'INT-Pivots'!S8))</f>
        <v>Policy, regulation or other guideline</v>
      </c>
      <c r="H8" s="159" t="str">
        <f>IF('INT-Pivots'!L8=0,"",'INT-Pivots'!L8)</f>
        <v>This activity will involve organizing consultations with key stakeholders to identify feasible organic waste treatment technologies. These sessions will include representatives from government entities, MERCA, private sector players, and NGOs, with a focus on ensuring gender-balanced participation. The consultations will evaluate existing waste management practices, discuss potential treatment solutions (e.g., composting, biodigesters), and collect stakeholder input to define the best approaches.</v>
      </c>
      <c r="I8" s="159" t="str">
        <f>IF('INT-Pivots'!M8=0,"",IF('INT-Pivots'!M8="(blank)","-",'INT-Pivots'!M8))</f>
        <v>null</v>
      </c>
      <c r="J8" s="134" t="str">
        <f>IF('INT-Pivots'!N8="","",'INT-Pivots'!N8)</f>
        <v>Accelerating actions to improve organic waste management and reduce methane emissions. (PA-24-003)</v>
      </c>
      <c r="K8" s="134" t="str">
        <f>IF('INT-Pivots'!F8=0,"",IF('INT-Pivots'!F8="(blank)","",'INT-Pivots'!F8))</f>
        <v>PA-24-003/1.1.1 Conduct consultations with government entities, MERCA representatives, and private sector players, ensuring equal participation of women and men, to define treatment options.</v>
      </c>
      <c r="L8" s="138" t="str">
        <f>IF('INT-Pivots'!O8="","",'INT-Pivots'!O8)</f>
        <v>UNDP ()</v>
      </c>
      <c r="M8" s="135" t="str">
        <f>IF('INT-Pivots'!P8="","",'INT-Pivots'!P8)</f>
        <v>Waste</v>
      </c>
      <c r="N8" s="135" t="str">
        <f>IF('INT-Pivots'!Q8="","",'INT-Pivots'!Q8)</f>
        <v>Panama</v>
      </c>
      <c r="O8" s="135" t="str">
        <f>IF('INT-Pivots'!R8="","",'INT-Pivots'!R8)</f>
        <v>null</v>
      </c>
      <c r="P8" s="139"/>
      <c r="Q8" s="139"/>
      <c r="R8" s="136" t="s">
        <v>146</v>
      </c>
      <c r="S8" s="137" t="s">
        <v>147</v>
      </c>
      <c r="T8" s="137" t="s">
        <v>148</v>
      </c>
      <c r="U8" s="137" t="s">
        <v>149</v>
      </c>
      <c r="V8" s="171" t="s">
        <v>150</v>
      </c>
      <c r="W8" s="137" t="s">
        <v>151</v>
      </c>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223"/>
      <c r="AV8" s="144"/>
      <c r="AW8" s="245"/>
      <c r="AX8" s="445"/>
      <c r="AY8" s="445"/>
      <c r="AZ8" s="445"/>
      <c r="BA8" s="445"/>
      <c r="BB8" s="445"/>
      <c r="BC8" s="92"/>
    </row>
    <row r="9" spans="1:55" s="93" customFormat="1" ht="104.25" customHeight="1" x14ac:dyDescent="0.25">
      <c r="A9" s="91"/>
      <c r="B9" s="222" t="str">
        <f>IF('INT-Pivots'!G9="","",'INT-Pivots'!G9)</f>
        <v>Activity 1.1.2 Evaluate technical and economic feasibility for technologies like composting and anaerobic digestion, including an analysis of how these benefit women-led businesses and communities.</v>
      </c>
      <c r="C9" s="159" t="str">
        <f>IF('INT-Pivots'!H9="","",'INT-Pivots'!H9)</f>
        <v>Research, data collection, and/or report writing</v>
      </c>
      <c r="D9" s="327" t="e">
        <f>IF('INT-Pivots'!I9="","",IF(VALUE('INT-Pivots'!I9)=0,"",VALUE('INT-Pivots'!I9)))</f>
        <v>#VALUE!</v>
      </c>
      <c r="E9" s="326" t="str">
        <f>IF('INT-Pivots'!J9=0,"-",IF('INT-Pivots'!J9="(blank)","-",'INT-Pivots'!J9))</f>
        <v>null</v>
      </c>
      <c r="F9" s="161">
        <f>IF('INT-Pivots'!K9="","",IF('INT-Pivots'!K9="(blank)","By project end",VALUE('INT-Pivots'!K9)))</f>
        <v>45992</v>
      </c>
      <c r="G9" s="162" t="str">
        <f>IF('INT-Pivots'!S9="","",IF('INT-Pivots'!S9="(blank)","-",'INT-Pivots'!S9))</f>
        <v>Research or study</v>
      </c>
      <c r="H9" s="159" t="str">
        <f>IF('INT-Pivots'!L9=0,"",'INT-Pivots'!L9)</f>
        <v>This activity focuses on conducting technical and economic feasibility studies for organic waste treatment technologies. The evaluation will assess factors such as cost efficiency, scalability, and environmental impact. Special attention will be given to understanding how these technologies can create opportunities for women-led businesses and promote inclusive economic benefits in local communities.</v>
      </c>
      <c r="I9" s="159" t="str">
        <f>IF('INT-Pivots'!M9=0,"",IF('INT-Pivots'!M9="(blank)","-",'INT-Pivots'!M9))</f>
        <v>null</v>
      </c>
      <c r="J9" s="134" t="str">
        <f>IF('INT-Pivots'!N9="","",'INT-Pivots'!N9)</f>
        <v>Accelerating actions to improve organic waste management and reduce methane emissions. (PA-24-003)</v>
      </c>
      <c r="K9" s="134" t="str">
        <f>IF('INT-Pivots'!F9=0,"",IF('INT-Pivots'!F9="(blank)","",'INT-Pivots'!F9))</f>
        <v>PA-24-003/1.1.2 Evaluate technical and economic feasibility for technologies like composting and anaerobic digestion, including an analysis of how these benefit women-led businesses and communities.</v>
      </c>
      <c r="L9" s="138" t="str">
        <f>IF('INT-Pivots'!O9="","",'INT-Pivots'!O9)</f>
        <v>UNDP ()</v>
      </c>
      <c r="M9" s="135" t="str">
        <f>IF('INT-Pivots'!P9="","",'INT-Pivots'!P9)</f>
        <v>Waste</v>
      </c>
      <c r="N9" s="135" t="str">
        <f>IF('INT-Pivots'!Q9="","",'INT-Pivots'!Q9)</f>
        <v>Panama</v>
      </c>
      <c r="O9" s="135" t="str">
        <f>IF('INT-Pivots'!R9="","",'INT-Pivots'!R9)</f>
        <v>null</v>
      </c>
      <c r="P9" s="139"/>
      <c r="Q9" s="139"/>
      <c r="R9" s="136" t="s">
        <v>141</v>
      </c>
      <c r="S9" s="137" t="s">
        <v>152</v>
      </c>
      <c r="T9" s="137" t="s">
        <v>153</v>
      </c>
      <c r="U9" s="137" t="s">
        <v>154</v>
      </c>
      <c r="V9" s="137" t="s">
        <v>155</v>
      </c>
      <c r="W9" s="137" t="s">
        <v>139</v>
      </c>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223"/>
      <c r="AV9" s="144"/>
      <c r="AW9" s="245"/>
      <c r="AX9" s="246"/>
      <c r="AY9" s="246"/>
      <c r="AZ9" s="246"/>
      <c r="BA9" s="246"/>
      <c r="BB9" s="246"/>
      <c r="BC9" s="92"/>
    </row>
    <row r="10" spans="1:55" s="93" customFormat="1" ht="152.25" customHeight="1" x14ac:dyDescent="0.25">
      <c r="A10" s="91"/>
      <c r="B10" s="222" t="str">
        <f>IF('INT-Pivots'!G10="","",'INT-Pivots'!G10)</f>
        <v>Output 1.2 Estimates of decentralized infraestructure supporting diverted organic waste</v>
      </c>
      <c r="C10" s="159" t="str">
        <f>IF('INT-Pivots'!H10="","",'INT-Pivots'!H10)</f>
        <v>Number of SLCP assessments, emissions inventories, and other emissions datasets produced</v>
      </c>
      <c r="D10" s="160">
        <f>IF('INT-Pivots'!I10="","",IF(VALUE('INT-Pivots'!I10)=0,"",VALUE('INT-Pivots'!I10)))</f>
        <v>4</v>
      </c>
      <c r="E10" s="196" t="str">
        <f>IF('INT-Pivots'!J10=0,"-",IF('INT-Pivots'!J10="(blank)","-",'INT-Pivots'!J10))</f>
        <v>4 SLCP assessments, emissions inventories, or other emissions datasets produced.</v>
      </c>
      <c r="F10" s="161">
        <f>IF('INT-Pivots'!K10="","",IF('INT-Pivots'!K10="(blank)","By project end",VALUE('INT-Pivots'!K10)))</f>
        <v>45992</v>
      </c>
      <c r="G10" s="162" t="str">
        <f>IF('INT-Pivots'!S10="","",IF('INT-Pivots'!S10="(blank)","-",'INT-Pivots'!S10))</f>
        <v>Research or study</v>
      </c>
      <c r="H10" s="159" t="str">
        <f>IF('INT-Pivots'!L10=0,"",'INT-Pivots'!L10)</f>
        <v>Estimates of decentralized infrastructure supporting organic waste diversion, including materials separation and recovery centers, black soldier fly infrastructure, and compositing plants._x000D_
These systems will promote a circular economy by processing organic waste closer to its source, reducing transportation costs and emissions. The estimates will determine the scale, location, capacity and investment requirements for these facilities, providing a strategic roadmap for developing an efficient, sustainable waste management network. This will enable the government to plan effectively for organic waste management.</v>
      </c>
      <c r="I10" s="159" t="str">
        <f>IF('INT-Pivots'!M10=0,"",IF('INT-Pivots'!M10="(blank)","-",'INT-Pivots'!M10))</f>
        <v>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v>
      </c>
      <c r="J10" s="134" t="str">
        <f>IF('INT-Pivots'!N10="","",'INT-Pivots'!N10)</f>
        <v>Accelerating actions to improve organic waste management and reduce methane emissions. (PA-24-003)</v>
      </c>
      <c r="K10" s="134" t="str">
        <f>IF('INT-Pivots'!F10=0,"",IF('INT-Pivots'!F10="(blank)","",'INT-Pivots'!F10))</f>
        <v>PA-24-003/1.2 Estimates of decentralized infraestructure supporting diverted organic waste</v>
      </c>
      <c r="L10" s="138" t="str">
        <f>IF('INT-Pivots'!O10="","",'INT-Pivots'!O10)</f>
        <v>UNDP ()</v>
      </c>
      <c r="M10" s="135" t="str">
        <f>IF('INT-Pivots'!P10="","",'INT-Pivots'!P10)</f>
        <v>Waste</v>
      </c>
      <c r="N10" s="135" t="str">
        <f>IF('INT-Pivots'!Q10="","",'INT-Pivots'!Q10)</f>
        <v>Panama</v>
      </c>
      <c r="O10" s="135" t="str">
        <f>IF('INT-Pivots'!R10="","",'INT-Pivots'!R10)</f>
        <v>Municipalities and local governments.</v>
      </c>
      <c r="P10" s="139"/>
      <c r="Q10" s="139"/>
      <c r="R10" s="136" t="s">
        <v>65</v>
      </c>
      <c r="S10" s="137" t="s">
        <v>156</v>
      </c>
      <c r="T10" s="137" t="s">
        <v>157</v>
      </c>
      <c r="U10" s="137" t="s">
        <v>158</v>
      </c>
      <c r="V10" s="137" t="s">
        <v>138</v>
      </c>
      <c r="W10" s="137" t="s">
        <v>145</v>
      </c>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223"/>
      <c r="AV10" s="144"/>
      <c r="AW10" s="245"/>
      <c r="AX10" s="246"/>
      <c r="AY10" s="246"/>
      <c r="AZ10" s="246"/>
      <c r="BA10" s="246"/>
      <c r="BB10" s="246"/>
      <c r="BC10" s="92"/>
    </row>
    <row r="11" spans="1:55" s="93" customFormat="1" ht="108" customHeight="1" x14ac:dyDescent="0.25">
      <c r="A11" s="91"/>
      <c r="B11" s="222" t="str">
        <f>IF('INT-Pivots'!G11="","",'INT-Pivots'!G11)</f>
        <v>Activity 1.2.1 Map existing and potential decentralized infrastructure for waste management, engaging municipalities and local organizations to provide on-ground insights.</v>
      </c>
      <c r="C11" s="159" t="str">
        <f>IF('INT-Pivots'!H11="","",'INT-Pivots'!H11)</f>
        <v>Research, data collection, and/or report writing</v>
      </c>
      <c r="D11" s="327" t="e">
        <f>IF('INT-Pivots'!I11="","",IF(VALUE('INT-Pivots'!I11)=0,"",VALUE('INT-Pivots'!I11)))</f>
        <v>#VALUE!</v>
      </c>
      <c r="E11" s="326" t="str">
        <f>IF('INT-Pivots'!J11=0,"-",IF('INT-Pivots'!J11="(blank)","-",'INT-Pivots'!J11))</f>
        <v>null</v>
      </c>
      <c r="F11" s="161">
        <f>IF('INT-Pivots'!K11="","",IF('INT-Pivots'!K11="(blank)","By project end",VALUE('INT-Pivots'!K11)))</f>
        <v>45901</v>
      </c>
      <c r="G11" s="162" t="str">
        <f>IF('INT-Pivots'!S11="","",IF('INT-Pivots'!S11="(blank)","-",'INT-Pivots'!S11))</f>
        <v>Research or study</v>
      </c>
      <c r="H11" s="159" t="str">
        <f>IF('INT-Pivots'!L11=0,"",'INT-Pivots'!L11)</f>
        <v>This activity involves mapping current and potential decentralized infrastructure for organic waste management, such as composting plants, biodigesters, and material recovery facilities. Municipal governments and local organizations will be actively engaged to ensure accurate data collection and context-specific recommendations. The mapping process will also consider socio-economic and environmental factors to identify priority areas for infrastructure development.</v>
      </c>
      <c r="I11" s="159" t="str">
        <f>IF('INT-Pivots'!M11=0,"",IF('INT-Pivots'!M11="(blank)","-",'INT-Pivots'!M11))</f>
        <v>null</v>
      </c>
      <c r="J11" s="134" t="str">
        <f>IF('INT-Pivots'!N11="","",'INT-Pivots'!N11)</f>
        <v>Accelerating actions to improve organic waste management and reduce methane emissions. (PA-24-003)</v>
      </c>
      <c r="K11" s="134" t="str">
        <f>IF('INT-Pivots'!F11=0,"",IF('INT-Pivots'!F11="(blank)","",'INT-Pivots'!F11))</f>
        <v>PA-24-003/1.2.1 Map existing and potential decentralized infrastructure for waste management, engaging municipalities and local organizations to provide on-ground insights.</v>
      </c>
      <c r="L11" s="138" t="str">
        <f>IF('INT-Pivots'!O11="","",'INT-Pivots'!O11)</f>
        <v>UNDP ()</v>
      </c>
      <c r="M11" s="135" t="str">
        <f>IF('INT-Pivots'!P11="","",'INT-Pivots'!P11)</f>
        <v>Waste</v>
      </c>
      <c r="N11" s="135" t="str">
        <f>IF('INT-Pivots'!Q11="","",'INT-Pivots'!Q11)</f>
        <v>Panama</v>
      </c>
      <c r="O11" s="135" t="str">
        <f>IF('INT-Pivots'!R11="","",'INT-Pivots'!R11)</f>
        <v>null</v>
      </c>
      <c r="P11" s="139"/>
      <c r="Q11" s="139"/>
      <c r="R11" s="136" t="s">
        <v>141</v>
      </c>
      <c r="S11" s="137" t="s">
        <v>159</v>
      </c>
      <c r="T11" s="137" t="s">
        <v>148</v>
      </c>
      <c r="U11" s="137" t="s">
        <v>160</v>
      </c>
      <c r="V11" s="137" t="s">
        <v>161</v>
      </c>
      <c r="W11" s="137" t="s">
        <v>162</v>
      </c>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223"/>
      <c r="AV11" s="144"/>
      <c r="AW11" s="245"/>
      <c r="AX11" s="246"/>
      <c r="AY11" s="246"/>
      <c r="AZ11" s="246"/>
      <c r="BA11" s="246"/>
      <c r="BB11" s="246"/>
      <c r="BC11" s="92"/>
    </row>
    <row r="12" spans="1:55" s="93" customFormat="1" ht="81" x14ac:dyDescent="0.25">
      <c r="A12" s="91"/>
      <c r="B12" s="222" t="str">
        <f>IF('INT-Pivots'!G12="","",'INT-Pivots'!G12)</f>
        <v>Activity 1.2.2 Conduct site visits and surveys, collecting gender-disaggregated data to ensure proposed infrastructure meets the needs of both genders.</v>
      </c>
      <c r="C12" s="159" t="str">
        <f>IF('INT-Pivots'!H12="","",'INT-Pivots'!H12)</f>
        <v>Research, data collection, and/or report writing</v>
      </c>
      <c r="D12" s="327" t="e">
        <f>IF('INT-Pivots'!I12="","",IF(VALUE('INT-Pivots'!I12)=0,"",VALUE('INT-Pivots'!I12)))</f>
        <v>#VALUE!</v>
      </c>
      <c r="E12" s="326" t="str">
        <f>IF('INT-Pivots'!J12=0,"-",IF('INT-Pivots'!J12="(blank)","-",'INT-Pivots'!J12))</f>
        <v>null</v>
      </c>
      <c r="F12" s="161">
        <f>IF('INT-Pivots'!K12="","",IF('INT-Pivots'!K12="(blank)","By project end",VALUE('INT-Pivots'!K12)))</f>
        <v>45992</v>
      </c>
      <c r="G12" s="162" t="str">
        <f>IF('INT-Pivots'!S12="","",IF('INT-Pivots'!S12="(blank)","-",'INT-Pivots'!S12))</f>
        <v>Research or study</v>
      </c>
      <c r="H12" s="159" t="str">
        <f>IF('INT-Pivots'!L12=0,"",'INT-Pivots'!L12)</f>
        <v>This activity will include field visits and stakeholder surveys to collect data on waste management infrastructure needs. Surveys will include gender-disaggregated data to ensure that proposed infrastructure supports both men and women, particularly those in waste-related informal sectors. The findings will inform inclusive and equitable infrastructure planning.</v>
      </c>
      <c r="I12" s="159" t="str">
        <f>IF('INT-Pivots'!M12=0,"",IF('INT-Pivots'!M12="(blank)","-",'INT-Pivots'!M12))</f>
        <v>null</v>
      </c>
      <c r="J12" s="134" t="str">
        <f>IF('INT-Pivots'!N12="","",'INT-Pivots'!N12)</f>
        <v>Accelerating actions to improve organic waste management and reduce methane emissions. (PA-24-003)</v>
      </c>
      <c r="K12" s="134" t="str">
        <f>IF('INT-Pivots'!F12=0,"",IF('INT-Pivots'!F12="(blank)","",'INT-Pivots'!F12))</f>
        <v>PA-24-003/1.2.2 Conduct site visits and surveys, collecting gender-disaggregated data to ensure proposed infrastructure meets the needs of both genders.</v>
      </c>
      <c r="L12" s="138" t="str">
        <f>IF('INT-Pivots'!O12="","",'INT-Pivots'!O12)</f>
        <v>UNDP ()</v>
      </c>
      <c r="M12" s="135" t="str">
        <f>IF('INT-Pivots'!P12="","",'INT-Pivots'!P12)</f>
        <v>Waste</v>
      </c>
      <c r="N12" s="135" t="str">
        <f>IF('INT-Pivots'!Q12="","",'INT-Pivots'!Q12)</f>
        <v>Panama</v>
      </c>
      <c r="O12" s="135" t="str">
        <f>IF('INT-Pivots'!R12="","",'INT-Pivots'!R12)</f>
        <v>null</v>
      </c>
      <c r="P12" s="139"/>
      <c r="Q12" s="139"/>
      <c r="R12" s="136" t="s">
        <v>146</v>
      </c>
      <c r="S12" s="137" t="s">
        <v>163</v>
      </c>
      <c r="T12" s="137" t="s">
        <v>164</v>
      </c>
      <c r="U12" s="137" t="s">
        <v>149</v>
      </c>
      <c r="V12" s="137" t="s">
        <v>165</v>
      </c>
      <c r="W12" s="137" t="s">
        <v>139</v>
      </c>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223"/>
      <c r="AV12" s="144"/>
      <c r="AW12" s="245"/>
      <c r="AX12" s="246"/>
      <c r="AY12" s="246"/>
      <c r="AZ12" s="246"/>
      <c r="BA12" s="246"/>
      <c r="BB12" s="246"/>
      <c r="BC12" s="92"/>
    </row>
    <row r="13" spans="1:55" s="93" customFormat="1" ht="90" customHeight="1" x14ac:dyDescent="0.25">
      <c r="A13" s="91"/>
      <c r="B13" s="222" t="str">
        <f>IF('INT-Pivots'!G13="","",'INT-Pivots'!G13)</f>
        <v>Activity 1.2.3 Develop cost-benefit analyses, incorporating feedback from diverse stakeholders through an online webinar.</v>
      </c>
      <c r="C13" s="159" t="str">
        <f>IF('INT-Pivots'!H13="","",'INT-Pivots'!H13)</f>
        <v>Research, data collection, and/or report writing</v>
      </c>
      <c r="D13" s="327" t="e">
        <f>IF('INT-Pivots'!I13="","",IF(VALUE('INT-Pivots'!I13)=0,"",VALUE('INT-Pivots'!I13)))</f>
        <v>#VALUE!</v>
      </c>
      <c r="E13" s="326" t="str">
        <f>IF('INT-Pivots'!J13=0,"-",IF('INT-Pivots'!J13="(blank)","-",'INT-Pivots'!J13))</f>
        <v>null</v>
      </c>
      <c r="F13" s="161">
        <f>IF('INT-Pivots'!K13="","",IF('INT-Pivots'!K13="(blank)","By project end",VALUE('INT-Pivots'!K13)))</f>
        <v>46082</v>
      </c>
      <c r="G13" s="162" t="str">
        <f>IF('INT-Pivots'!S13="","",IF('INT-Pivots'!S13="(blank)","-",'INT-Pivots'!S13))</f>
        <v>Research or study</v>
      </c>
      <c r="H13" s="159" t="str">
        <f>IF('INT-Pivots'!L13=0,"",'INT-Pivots'!L13)</f>
        <v>This activity will involve conducting cost-benefit analyses for proposed decentralized infrastructure options, such as composting and biodigesters. Stakeholders, including government officials, NGOs, and private sector representatives, will provide feedback through an interactive online webinar. The analysis will highlight economic, environmental, and social benefits, emphasizing SLCP mitigation and inclusion of marginalized groups.</v>
      </c>
      <c r="I13" s="159" t="str">
        <f>IF('INT-Pivots'!M13=0,"",IF('INT-Pivots'!M13="(blank)","-",'INT-Pivots'!M13))</f>
        <v>null</v>
      </c>
      <c r="J13" s="134" t="str">
        <f>IF('INT-Pivots'!N13="","",'INT-Pivots'!N13)</f>
        <v>Accelerating actions to improve organic waste management and reduce methane emissions. (PA-24-003)</v>
      </c>
      <c r="K13" s="134" t="str">
        <f>IF('INT-Pivots'!F13=0,"",IF('INT-Pivots'!F13="(blank)","",'INT-Pivots'!F13))</f>
        <v>PA-24-003/1.2.3 Develop cost-benefit analyses, incorporating feedback from diverse stakeholders through an online webinar.</v>
      </c>
      <c r="L13" s="138" t="str">
        <f>IF('INT-Pivots'!O13="","",'INT-Pivots'!O13)</f>
        <v>UNDP ()</v>
      </c>
      <c r="M13" s="135" t="str">
        <f>IF('INT-Pivots'!P13="","",'INT-Pivots'!P13)</f>
        <v>Waste</v>
      </c>
      <c r="N13" s="135" t="str">
        <f>IF('INT-Pivots'!Q13="","",'INT-Pivots'!Q13)</f>
        <v>Panama</v>
      </c>
      <c r="O13" s="135" t="str">
        <f>IF('INT-Pivots'!R13="","",'INT-Pivots'!R13)</f>
        <v>null</v>
      </c>
      <c r="P13" s="139"/>
      <c r="Q13" s="139"/>
      <c r="R13" s="136" t="s">
        <v>146</v>
      </c>
      <c r="S13" s="137" t="s">
        <v>166</v>
      </c>
      <c r="T13" s="137" t="s">
        <v>167</v>
      </c>
      <c r="U13" s="137" t="s">
        <v>149</v>
      </c>
      <c r="V13" s="137" t="s">
        <v>168</v>
      </c>
      <c r="W13" s="137" t="s">
        <v>139</v>
      </c>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223"/>
      <c r="AV13" s="144"/>
      <c r="AW13" s="245"/>
      <c r="AX13" s="246"/>
      <c r="AY13" s="246"/>
      <c r="AZ13" s="246"/>
      <c r="BA13" s="246"/>
      <c r="BB13" s="246"/>
      <c r="BC13" s="92"/>
    </row>
    <row r="14" spans="1:55" s="93" customFormat="1" ht="80.25" customHeight="1" x14ac:dyDescent="0.25">
      <c r="A14" s="91"/>
      <c r="B14" s="222" t="str">
        <f>IF('INT-Pivots'!G14="","",'INT-Pivots'!G14)</f>
        <v>Output 1.3 Recommendations for alternative/ complementary infraestrucutre</v>
      </c>
      <c r="C14" s="159" t="str">
        <f>IF('INT-Pivots'!H14="","",'INT-Pivots'!H14)</f>
        <v>Number of SLCP knowledge resources or tools produced</v>
      </c>
      <c r="D14" s="160">
        <f>IF('INT-Pivots'!I14="","",IF(VALUE('INT-Pivots'!I14)=0,"",VALUE('INT-Pivots'!I14)))</f>
        <v>1</v>
      </c>
      <c r="E14" s="196" t="str">
        <f>IF('INT-Pivots'!J14=0,"-",IF('INT-Pivots'!J14="(blank)","-",'INT-Pivots'!J14))</f>
        <v>1 SLCP knowledge resource or tool produced.</v>
      </c>
      <c r="F14" s="161">
        <f>IF('INT-Pivots'!K14="","",IF('INT-Pivots'!K14="(blank)","By project end",VALUE('INT-Pivots'!K14)))</f>
        <v>46266</v>
      </c>
      <c r="G14" s="162" t="str">
        <f>IF('INT-Pivots'!S14="","",IF('INT-Pivots'!S14="(blank)","-",'INT-Pivots'!S14))</f>
        <v>Research or study</v>
      </c>
      <c r="H14" s="159" t="str">
        <f>IF('INT-Pivots'!L14=0,"",'INT-Pivots'!L14)</f>
        <v>Recommendations for alternative and complementary infrastructure to support organic waste diversion and fosters circular economies._x000D_
The proposed infraestructure aims to enhance existing waste management systems, such as advanced compositing technologies, anaerobic digestion, and resource recovery facilities. These recommendation will serve as a blueprint for the government to integreate into its organic waste management strategy, with focus on creating value to the organic waste, lowers emissions, reducing landfill dependency, and promoting environmental, economic and social benefits, achieve the goals establishd in the NDC's and roadmap for the Mitigation of SLCPs in Panama. The findings will guide future investements and policies for an integrated waste managemente approach</v>
      </c>
      <c r="I14" s="159" t="str">
        <f>IF('INT-Pivots'!M14=0,"",IF('INT-Pivots'!M14="(blank)","-",'INT-Pivots'!M14))</f>
        <v>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v>
      </c>
      <c r="J14" s="134" t="str">
        <f>IF('INT-Pivots'!N14="","",'INT-Pivots'!N14)</f>
        <v>Accelerating actions to improve organic waste management and reduce methane emissions. (PA-24-003)</v>
      </c>
      <c r="K14" s="134" t="str">
        <f>IF('INT-Pivots'!F14=0,"",IF('INT-Pivots'!F14="(blank)","",'INT-Pivots'!F14))</f>
        <v>PA-24-003/1.3 Recommendations for alternative/ complementary infraestrucutre</v>
      </c>
      <c r="L14" s="138" t="str">
        <f>IF('INT-Pivots'!O14="","",'INT-Pivots'!O14)</f>
        <v>UNDP ()</v>
      </c>
      <c r="M14" s="135" t="str">
        <f>IF('INT-Pivots'!P14="","",'INT-Pivots'!P14)</f>
        <v>Waste</v>
      </c>
      <c r="N14" s="135" t="str">
        <f>IF('INT-Pivots'!Q14="","",'INT-Pivots'!Q14)</f>
        <v>Panama</v>
      </c>
      <c r="O14" s="135" t="str">
        <f>IF('INT-Pivots'!R14="","",'INT-Pivots'!R14)</f>
        <v>National and local governments.</v>
      </c>
      <c r="P14" s="139"/>
      <c r="Q14" s="139"/>
      <c r="R14" s="136" t="s">
        <v>65</v>
      </c>
      <c r="S14" s="137" t="s">
        <v>169</v>
      </c>
      <c r="T14" s="137" t="s">
        <v>170</v>
      </c>
      <c r="U14" s="137" t="s">
        <v>171</v>
      </c>
      <c r="V14" s="137" t="s">
        <v>138</v>
      </c>
      <c r="W14" s="137" t="s">
        <v>145</v>
      </c>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223"/>
      <c r="AV14" s="144"/>
      <c r="AW14" s="245"/>
      <c r="AX14" s="246"/>
      <c r="AY14" s="246"/>
      <c r="AZ14" s="246"/>
      <c r="BA14" s="246"/>
      <c r="BB14" s="246"/>
      <c r="BC14" s="92"/>
    </row>
    <row r="15" spans="1:55" s="93" customFormat="1" ht="94.5" x14ac:dyDescent="0.25">
      <c r="A15" s="91"/>
      <c r="B15" s="222" t="str">
        <f>IF('INT-Pivots'!G15="","",'INT-Pivots'!G15)</f>
        <v>Activity 1.3.1 Develop a list of complementary technologies and infrastructure to enhance organic waste management, consulting stakeholders such as circular economy specialists and private sector innovators.</v>
      </c>
      <c r="C15" s="159" t="str">
        <f>IF('INT-Pivots'!H15="","",'INT-Pivots'!H15)</f>
        <v>Research, data collection, and/or report writing</v>
      </c>
      <c r="D15" s="327" t="e">
        <f>IF('INT-Pivots'!I15="","",IF(VALUE('INT-Pivots'!I15)=0,"",VALUE('INT-Pivots'!I15)))</f>
        <v>#VALUE!</v>
      </c>
      <c r="E15" s="326" t="str">
        <f>IF('INT-Pivots'!J15=0,"-",IF('INT-Pivots'!J15="(blank)","-",'INT-Pivots'!J15))</f>
        <v>null</v>
      </c>
      <c r="F15" s="161">
        <f>IF('INT-Pivots'!K15="","",IF('INT-Pivots'!K15="(blank)","By project end",VALUE('INT-Pivots'!K15)))</f>
        <v>46174</v>
      </c>
      <c r="G15" s="162" t="str">
        <f>IF('INT-Pivots'!S15="","",IF('INT-Pivots'!S15="(blank)","-",'INT-Pivots'!S15))</f>
        <v>Meeting report</v>
      </c>
      <c r="H15" s="159" t="str">
        <f>IF('INT-Pivots'!L15=0,"",'INT-Pivots'!L15)</f>
        <v>This activity will identify and prioritize complementary technologies and infrastructure to improve the efficiency of organic waste management systems. Circular economy specialists and private sector innovators will be consulted to ensure the recommendations align with sustainable practices and promote innovation. Examples of technologies include biogas recovery systems and advanced composting units.</v>
      </c>
      <c r="I15" s="159" t="str">
        <f>IF('INT-Pivots'!M15=0,"",IF('INT-Pivots'!M15="(blank)","-",'INT-Pivots'!M15))</f>
        <v>null</v>
      </c>
      <c r="J15" s="134" t="str">
        <f>IF('INT-Pivots'!N15="","",'INT-Pivots'!N15)</f>
        <v>Accelerating actions to improve organic waste management and reduce methane emissions. (PA-24-003)</v>
      </c>
      <c r="K15" s="134" t="str">
        <f>IF('INT-Pivots'!F15=0,"",IF('INT-Pivots'!F15="(blank)","",'INT-Pivots'!F15))</f>
        <v>PA-24-003/1.3.1 Develop a list of complementary technologies and infrastructure to enhance organic waste management, consulting stakeholders such as circular economy specialists and private sector innovators.</v>
      </c>
      <c r="L15" s="138" t="str">
        <f>IF('INT-Pivots'!O15="","",'INT-Pivots'!O15)</f>
        <v>UNDP ()</v>
      </c>
      <c r="M15" s="135" t="str">
        <f>IF('INT-Pivots'!P15="","",'INT-Pivots'!P15)</f>
        <v>Waste</v>
      </c>
      <c r="N15" s="135" t="str">
        <f>IF('INT-Pivots'!Q15="","",'INT-Pivots'!Q15)</f>
        <v>Panama</v>
      </c>
      <c r="O15" s="135" t="str">
        <f>IF('INT-Pivots'!R15="","",'INT-Pivots'!R15)</f>
        <v>null</v>
      </c>
      <c r="P15" s="139"/>
      <c r="Q15" s="139"/>
      <c r="R15" s="136" t="s">
        <v>65</v>
      </c>
      <c r="S15" s="137" t="s">
        <v>172</v>
      </c>
      <c r="T15" s="137" t="s">
        <v>173</v>
      </c>
      <c r="U15" s="137" t="s">
        <v>174</v>
      </c>
      <c r="V15" s="144" t="s">
        <v>175</v>
      </c>
      <c r="W15" s="137" t="s">
        <v>139</v>
      </c>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223"/>
      <c r="AV15"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15" s="92"/>
      <c r="AX15" s="243"/>
      <c r="AY15" s="244"/>
      <c r="AZ15" s="243"/>
      <c r="BA15" s="243"/>
      <c r="BB15" s="243"/>
    </row>
    <row r="16" spans="1:55" s="93" customFormat="1" ht="67.5" x14ac:dyDescent="0.25">
      <c r="A16" s="91"/>
      <c r="B16" s="222" t="str">
        <f>IF('INT-Pivots'!G16="","",'INT-Pivots'!G16)</f>
        <v>Activity 1.3.2 Host a gender-balanced expert panel to validate recommendations, prioritizing options that create employment for women.</v>
      </c>
      <c r="C16" s="159" t="str">
        <f>IF('INT-Pivots'!H16="","",'INT-Pivots'!H16)</f>
        <v>Organising, holding, or participating in a meeting or event</v>
      </c>
      <c r="D16" s="327" t="e">
        <f>IF('INT-Pivots'!I16="","",IF(VALUE('INT-Pivots'!I16)=0,"",VALUE('INT-Pivots'!I16)))</f>
        <v>#VALUE!</v>
      </c>
      <c r="E16" s="326" t="str">
        <f>IF('INT-Pivots'!J16=0,"-",IF('INT-Pivots'!J16="(blank)","-",'INT-Pivots'!J16))</f>
        <v>null</v>
      </c>
      <c r="F16" s="161">
        <f>IF('INT-Pivots'!K16="","",IF('INT-Pivots'!K16="(blank)","By project end",VALUE('INT-Pivots'!K16)))</f>
        <v>46174</v>
      </c>
      <c r="G16" s="162" t="str">
        <f>IF('INT-Pivots'!S16="","",IF('INT-Pivots'!S16="(blank)","-",'INT-Pivots'!S16))</f>
        <v>null</v>
      </c>
      <c r="H16" s="159" t="str">
        <f>IF('INT-Pivots'!L16=0,"",'INT-Pivots'!L16)</f>
        <v>A panel of experts, ensuring gender balance, will review and validate the recommendations for complementary technologies and infrastructure. Discussions will focus on prioritizing solutions that foster economic opportunities for women, particularly in waste collection and processing. The validated recommendations will guide subsequent project activities.</v>
      </c>
      <c r="I16" s="159" t="str">
        <f>IF('INT-Pivots'!M16=0,"",IF('INT-Pivots'!M16="(blank)","-",'INT-Pivots'!M16))</f>
        <v>null</v>
      </c>
      <c r="J16" s="134" t="str">
        <f>IF('INT-Pivots'!N16="","",'INT-Pivots'!N16)</f>
        <v>Accelerating actions to improve organic waste management and reduce methane emissions. (PA-24-003)</v>
      </c>
      <c r="K16" s="134" t="str">
        <f>IF('INT-Pivots'!F16=0,"",IF('INT-Pivots'!F16="(blank)","",'INT-Pivots'!F16))</f>
        <v>PA-24-003/1.3.2 Host a gender-balanced expert panel to validate recommendations, prioritizing options that create employment for women.</v>
      </c>
      <c r="L16" s="138" t="str">
        <f>IF('INT-Pivots'!O16="","",'INT-Pivots'!O16)</f>
        <v>UNDP ()</v>
      </c>
      <c r="M16" s="135" t="str">
        <f>IF('INT-Pivots'!P16="","",'INT-Pivots'!P16)</f>
        <v>Waste</v>
      </c>
      <c r="N16" s="135" t="str">
        <f>IF('INT-Pivots'!Q16="","",'INT-Pivots'!Q16)</f>
        <v>Panama</v>
      </c>
      <c r="O16" s="135" t="str">
        <f>IF('INT-Pivots'!R16="","",'INT-Pivots'!R16)</f>
        <v>null</v>
      </c>
      <c r="P16" s="139"/>
      <c r="Q16" s="139"/>
      <c r="R16" s="136" t="s">
        <v>65</v>
      </c>
      <c r="S16" s="137" t="s">
        <v>176</v>
      </c>
      <c r="T16" s="137" t="s">
        <v>173</v>
      </c>
      <c r="U16" s="137" t="s">
        <v>177</v>
      </c>
      <c r="V16" s="137" t="s">
        <v>178</v>
      </c>
      <c r="W16" s="137" t="s">
        <v>162</v>
      </c>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223"/>
      <c r="AV16"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16" s="92"/>
      <c r="AY16" s="94"/>
    </row>
    <row r="17" spans="1:51" s="93" customFormat="1" ht="73.5" customHeight="1" x14ac:dyDescent="0.25">
      <c r="A17" s="91"/>
      <c r="B17" s="222" t="str">
        <f>IF('INT-Pivots'!G17="","",'INT-Pivots'!G17)</f>
        <v>Activity 1.3.3 Prepare an accessible visual infographic summarizing key recommendations for public dissemination.</v>
      </c>
      <c r="C17" s="159" t="str">
        <f>IF('INT-Pivots'!H17="","",'INT-Pivots'!H17)</f>
        <v>Producing and distributing communications materials</v>
      </c>
      <c r="D17" s="327" t="e">
        <f>IF('INT-Pivots'!I17="","",IF(VALUE('INT-Pivots'!I17)=0,"",VALUE('INT-Pivots'!I17)))</f>
        <v>#VALUE!</v>
      </c>
      <c r="E17" s="326" t="str">
        <f>IF('INT-Pivots'!J17=0,"-",IF('INT-Pivots'!J17="(blank)","-",'INT-Pivots'!J17))</f>
        <v>null</v>
      </c>
      <c r="F17" s="161">
        <f>IF('INT-Pivots'!K17="","",IF('INT-Pivots'!K17="(blank)","By project end",VALUE('INT-Pivots'!K17)))</f>
        <v>46266</v>
      </c>
      <c r="G17" s="162" t="str">
        <f>IF('INT-Pivots'!S17="","",IF('INT-Pivots'!S17="(blank)","-",'INT-Pivots'!S17))</f>
        <v>Research or study</v>
      </c>
      <c r="H17" s="159" t="str">
        <f>IF('INT-Pivots'!L17=0,"",'INT-Pivots'!L17)</f>
        <v>This activity will focus on creating an infographic to visually communicate the key recommendations from the expert panel to a broad audience. The infographic will highlight the technologies and infrastructure proposed, their environmental and social benefits, and their alignment with SLCP mitigation goals. The design will prioritize accessibility, ensuring it can be understood by diverse stakeholders, including policymakers, community groups, and private sector actors.</v>
      </c>
      <c r="I17" s="159" t="str">
        <f>IF('INT-Pivots'!M17=0,"",IF('INT-Pivots'!M17="(blank)","-",'INT-Pivots'!M17))</f>
        <v>null</v>
      </c>
      <c r="J17" s="134" t="str">
        <f>IF('INT-Pivots'!N17="","",'INT-Pivots'!N17)</f>
        <v>Accelerating actions to improve organic waste management and reduce methane emissions. (PA-24-003)</v>
      </c>
      <c r="K17" s="134" t="str">
        <f>IF('INT-Pivots'!F17=0,"",IF('INT-Pivots'!F17="(blank)","",'INT-Pivots'!F17))</f>
        <v>PA-24-003/1.3.3 Prepare an accessible visual infographic summarizing key recommendations for public dissemination.</v>
      </c>
      <c r="L17" s="138" t="str">
        <f>IF('INT-Pivots'!O17="","",'INT-Pivots'!O17)</f>
        <v>UNDP ()</v>
      </c>
      <c r="M17" s="135" t="str">
        <f>IF('INT-Pivots'!P17="","",'INT-Pivots'!P17)</f>
        <v>Waste</v>
      </c>
      <c r="N17" s="135" t="str">
        <f>IF('INT-Pivots'!Q17="","",'INT-Pivots'!Q17)</f>
        <v>Panama</v>
      </c>
      <c r="O17" s="135" t="str">
        <f>IF('INT-Pivots'!R17="","",'INT-Pivots'!R17)</f>
        <v>null</v>
      </c>
      <c r="P17" s="139"/>
      <c r="Q17" s="139"/>
      <c r="R17" s="136" t="s">
        <v>65</v>
      </c>
      <c r="S17" s="137" t="s">
        <v>179</v>
      </c>
      <c r="T17" s="137" t="s">
        <v>180</v>
      </c>
      <c r="U17" s="137" t="s">
        <v>181</v>
      </c>
      <c r="V17" s="137" t="s">
        <v>182</v>
      </c>
      <c r="W17" s="137" t="s">
        <v>183</v>
      </c>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223"/>
      <c r="AV17"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17" s="92"/>
      <c r="AY17" s="94"/>
    </row>
    <row r="18" spans="1:51" s="93" customFormat="1" ht="56.45" customHeight="1" thickBot="1" x14ac:dyDescent="0.3">
      <c r="A18" s="91"/>
      <c r="B18" s="222" t="str">
        <f>IF('INT-Pivots'!G18="","",'INT-Pivots'!G18)</f>
        <v>Output 1.4 Report indentifying necessary infraestructure and investment to support organic waste management</v>
      </c>
      <c r="C18" s="159" t="str">
        <f>IF('INT-Pivots'!H18="","",'INT-Pivots'!H18)</f>
        <v>Number of plans, policies, laws, or regulations drafted or updated</v>
      </c>
      <c r="D18" s="160">
        <f>IF('INT-Pivots'!I18="","",IF(VALUE('INT-Pivots'!I18)=0,"",VALUE('INT-Pivots'!I18)))</f>
        <v>1</v>
      </c>
      <c r="E18" s="196" t="str">
        <f>IF('INT-Pivots'!J18=0,"-",IF('INT-Pivots'!J18="(blank)","-",'INT-Pivots'!J18))</f>
        <v>1 plan, policy, law, or regulation drafted or updated.</v>
      </c>
      <c r="F18" s="161">
        <f>IF('INT-Pivots'!K18="","",IF('INT-Pivots'!K18="(blank)","By project end",VALUE('INT-Pivots'!K18)))</f>
        <v>46357</v>
      </c>
      <c r="G18" s="162" t="str">
        <f>IF('INT-Pivots'!S18="","",IF('INT-Pivots'!S18="(blank)","-",'INT-Pivots'!S18))</f>
        <v>Research or study</v>
      </c>
      <c r="H18" s="159" t="str">
        <f>IF('INT-Pivots'!L18=0,"",'INT-Pivots'!L18)</f>
        <v>A report identifying necessary infrastructure and investment to support organic waste management (recovery of organic waste, production of biofertilizer and energy, savings by avoiding waste, redistribution of food that otherwise would be discarded to people in need). The report will cover key areas such as the recovery of organic waste, the production of biofertilizers and renewable enerty, and economic savings from waste reduction. It will also highlight the potential for redistributing surplus food to people in need, preventing it from being discarded. By identifying these necessary components, the report will serve as a strategic roadmap for decision-makers to prioritize investements and implementing sustainable solutions for organic waste management.</v>
      </c>
      <c r="I18" s="159" t="str">
        <f>IF('INT-Pivots'!M18=0,"",IF('INT-Pivots'!M18="(blank)","-",'INT-Pivots'!M18))</f>
        <v xml:space="preserve"> 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v>
      </c>
      <c r="J18" s="134" t="str">
        <f>IF('INT-Pivots'!N18="","",'INT-Pivots'!N18)</f>
        <v>Accelerating actions to improve organic waste management and reduce methane emissions. (PA-24-003)</v>
      </c>
      <c r="K18" s="134" t="str">
        <f>IF('INT-Pivots'!F18=0,"",IF('INT-Pivots'!F18="(blank)","",'INT-Pivots'!F18))</f>
        <v>PA-24-003/1.4 Report indentifying necessary infraestructure and investment to support organic waste management</v>
      </c>
      <c r="L18" s="138" t="str">
        <f>IF('INT-Pivots'!O18="","",'INT-Pivots'!O18)</f>
        <v>UNDP ()</v>
      </c>
      <c r="M18" s="135" t="str">
        <f>IF('INT-Pivots'!P18="","",'INT-Pivots'!P18)</f>
        <v>Waste</v>
      </c>
      <c r="N18" s="135" t="str">
        <f>IF('INT-Pivots'!Q18="","",'INT-Pivots'!Q18)</f>
        <v>Panama</v>
      </c>
      <c r="O18" s="135" t="str">
        <f>IF('INT-Pivots'!R18="","",'INT-Pivots'!R18)</f>
        <v>National and local governments, investors.</v>
      </c>
      <c r="P18" s="139"/>
      <c r="Q18" s="139"/>
      <c r="R18" s="136" t="s">
        <v>184</v>
      </c>
      <c r="S18" s="137" t="s">
        <v>180</v>
      </c>
      <c r="T18" s="137" t="s">
        <v>180</v>
      </c>
      <c r="U18" s="137" t="s">
        <v>180</v>
      </c>
      <c r="V18" s="137" t="s">
        <v>180</v>
      </c>
      <c r="W18" s="137" t="s">
        <v>145</v>
      </c>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223"/>
      <c r="AV18"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18" s="92"/>
      <c r="AY18" s="94"/>
    </row>
    <row r="19" spans="1:51" s="93" customFormat="1" ht="108.75" thickBot="1" x14ac:dyDescent="0.3">
      <c r="A19" s="91"/>
      <c r="B19" s="222" t="str">
        <f>IF('INT-Pivots'!G19="","",'INT-Pivots'!G19)</f>
        <v>Activity 1.4.1 Conduct an in-depth evaluation of essential infrastructure for organic waste management (e.g., composting plants, biodigesters)</v>
      </c>
      <c r="C19" s="159" t="str">
        <f>IF('INT-Pivots'!H19="","",'INT-Pivots'!H19)</f>
        <v>Research, data collection, and/or report writing</v>
      </c>
      <c r="D19" s="327" t="e">
        <f>IF('INT-Pivots'!I19="","",IF(VALUE('INT-Pivots'!I19)=0,"",VALUE('INT-Pivots'!I19)))</f>
        <v>#VALUE!</v>
      </c>
      <c r="E19" s="326" t="str">
        <f>IF('INT-Pivots'!J19=0,"-",IF('INT-Pivots'!J19="(blank)","-",'INT-Pivots'!J19))</f>
        <v>null</v>
      </c>
      <c r="F19" s="161">
        <f>IF('INT-Pivots'!K19="","",IF('INT-Pivots'!K19="(blank)","By project end",VALUE('INT-Pivots'!K19)))</f>
        <v>46357</v>
      </c>
      <c r="G19" s="162" t="str">
        <f>IF('INT-Pivots'!S19="","",IF('INT-Pivots'!S19="(blank)","-",'INT-Pivots'!S19))</f>
        <v>Meeting report</v>
      </c>
      <c r="H19" s="159" t="str">
        <f>IF('INT-Pivots'!L19=0,"",'INT-Pivots'!L19)</f>
        <v>This activity will evaluate the critical infrastructure required for effective organic waste management in Panama, focusing on facilities such as composting plants and biodigesters. The evaluation will include cost estimates for infrastructure development, operational considerations, and potential funding sources. Special attention will be paid to how these facilities can generate employment opportunities for women and marginalized groups. This in-depth assessment will also examine environmental and economic impacts to support informed decision-making.</v>
      </c>
      <c r="I19" s="159" t="str">
        <f>IF('INT-Pivots'!M19=0,"",IF('INT-Pivots'!M19="(blank)","-",'INT-Pivots'!M19))</f>
        <v>null</v>
      </c>
      <c r="J19" s="134" t="str">
        <f>IF('INT-Pivots'!N19="","",'INT-Pivots'!N19)</f>
        <v>Accelerating actions to improve organic waste management and reduce methane emissions. (PA-24-003)</v>
      </c>
      <c r="K19" s="134" t="str">
        <f>IF('INT-Pivots'!F19=0,"",IF('INT-Pivots'!F19="(blank)","",'INT-Pivots'!F19))</f>
        <v>PA-24-003/1.4.1 Conduct an in-depth evaluation of essential infrastructure for organic waste management (e.g., composting plants, biodigesters)</v>
      </c>
      <c r="L19" s="138" t="str">
        <f>IF('INT-Pivots'!O19="","",'INT-Pivots'!O19)</f>
        <v>UNDP ()</v>
      </c>
      <c r="M19" s="135" t="str">
        <f>IF('INT-Pivots'!P19="","",'INT-Pivots'!P19)</f>
        <v>Waste</v>
      </c>
      <c r="N19" s="135" t="str">
        <f>IF('INT-Pivots'!Q19="","",'INT-Pivots'!Q19)</f>
        <v>Panama</v>
      </c>
      <c r="O19" s="135" t="str">
        <f>IF('INT-Pivots'!R19="","",'INT-Pivots'!R19)</f>
        <v>null</v>
      </c>
      <c r="P19" s="139"/>
      <c r="Q19" s="139"/>
      <c r="R19" s="136" t="s">
        <v>184</v>
      </c>
      <c r="S19" s="137" t="s">
        <v>180</v>
      </c>
      <c r="T19" s="137" t="s">
        <v>180</v>
      </c>
      <c r="U19" s="137" t="s">
        <v>180</v>
      </c>
      <c r="V19" s="137" t="s">
        <v>180</v>
      </c>
      <c r="W19" s="137" t="s">
        <v>145</v>
      </c>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223"/>
      <c r="AV19"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19" s="92"/>
      <c r="AY19" s="94"/>
    </row>
    <row r="20" spans="1:51" s="93" customFormat="1" ht="108.75" thickBot="1" x14ac:dyDescent="0.3">
      <c r="A20" s="91"/>
      <c r="B20" s="222" t="str">
        <f>IF('INT-Pivots'!G20="","",'INT-Pivots'!G20)</f>
        <v>Activity 1.4.2 Compile findings into a comprehensive report highlighting investment opportunities, environmental and economic benefits, and potential social impacts. Share the report through workshops and online platforms targeting public and private stakeholders.</v>
      </c>
      <c r="C20" s="159" t="str">
        <f>IF('INT-Pivots'!H20="","",'INT-Pivots'!H20)</f>
        <v>Policy, project, or tool design</v>
      </c>
      <c r="D20" s="327" t="e">
        <f>IF('INT-Pivots'!I20="","",IF(VALUE('INT-Pivots'!I20)=0,"",VALUE('INT-Pivots'!I20)))</f>
        <v>#VALUE!</v>
      </c>
      <c r="E20" s="326" t="str">
        <f>IF('INT-Pivots'!J20=0,"-",IF('INT-Pivots'!J20="(blank)","-",'INT-Pivots'!J20))</f>
        <v>null</v>
      </c>
      <c r="F20" s="161">
        <f>IF('INT-Pivots'!K20="","",IF('INT-Pivots'!K20="(blank)","By project end",VALUE('INT-Pivots'!K20)))</f>
        <v>46357</v>
      </c>
      <c r="G20" s="162" t="str">
        <f>IF('INT-Pivots'!S20="","",IF('INT-Pivots'!S20="(blank)","-",'INT-Pivots'!S20))</f>
        <v>Meeting report</v>
      </c>
      <c r="H20" s="159" t="str">
        <f>IF('INT-Pivots'!L20=0,"",'INT-Pivots'!L20)</f>
        <v>This activity will consolidate the findings of the infrastructure evaluation into a comprehensive report that highlights key investment opportunities and the potential benefits of organic waste management infrastructure. The report will outline environmental, economic, and social impacts, emphasizing gender-inclusive opportunities such as job creation for women. The findings will be disseminated through workshops with stakeholders and made available on online platforms to ensure accessibility.</v>
      </c>
      <c r="I20" s="159" t="str">
        <f>IF('INT-Pivots'!M20=0,"",IF('INT-Pivots'!M20="(blank)","-",'INT-Pivots'!M20))</f>
        <v>null</v>
      </c>
      <c r="J20" s="134" t="str">
        <f>IF('INT-Pivots'!N20="","",'INT-Pivots'!N20)</f>
        <v>Accelerating actions to improve organic waste management and reduce methane emissions. (PA-24-003)</v>
      </c>
      <c r="K20" s="134" t="str">
        <f>IF('INT-Pivots'!F20=0,"",IF('INT-Pivots'!F20="(blank)","",'INT-Pivots'!F20))</f>
        <v>PA-24-003/1.4.2 Compile findings into a comprehensive report highlighting investment opportunities, environmental and economic benefits, and potential social impacts. Share the report through workshops and online platforms targeting public and private stakeholders.</v>
      </c>
      <c r="L20" s="138" t="str">
        <f>IF('INT-Pivots'!O20="","",'INT-Pivots'!O20)</f>
        <v>UNDP ()</v>
      </c>
      <c r="M20" s="135" t="str">
        <f>IF('INT-Pivots'!P20="","",'INT-Pivots'!P20)</f>
        <v>Waste</v>
      </c>
      <c r="N20" s="135" t="str">
        <f>IF('INT-Pivots'!Q20="","",'INT-Pivots'!Q20)</f>
        <v>Panama</v>
      </c>
      <c r="O20" s="135" t="str">
        <f>IF('INT-Pivots'!R20="","",'INT-Pivots'!R20)</f>
        <v>null</v>
      </c>
      <c r="P20" s="139"/>
      <c r="Q20" s="139"/>
      <c r="R20" s="136" t="s">
        <v>184</v>
      </c>
      <c r="S20" s="137" t="s">
        <v>180</v>
      </c>
      <c r="T20" s="137" t="s">
        <v>180</v>
      </c>
      <c r="U20" s="137" t="s">
        <v>180</v>
      </c>
      <c r="V20" s="137" t="s">
        <v>180</v>
      </c>
      <c r="W20" s="137" t="s">
        <v>145</v>
      </c>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223"/>
      <c r="AV20"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20" s="92"/>
      <c r="AY20" s="94"/>
    </row>
    <row r="21" spans="1:51" s="93" customFormat="1" ht="138" customHeight="1" x14ac:dyDescent="0.25">
      <c r="A21" s="91"/>
      <c r="B21" s="222" t="str">
        <f>IF('INT-Pivots'!G21="","",'INT-Pivots'!G21)</f>
        <v>Outcome 2. The Government of Panama endorses project proposals/ initiatives for organic waste management using MERCA market as a pilot for submission to public and private funding sources by the end of the project.</v>
      </c>
      <c r="C21" s="159" t="str">
        <f>IF('INT-Pivots'!H21="","",'INT-Pivots'!H21)</f>
        <v>Number of action plans, roadmaps, strategies, or other future plans with SLCP targets or mitigation measures formally adopted, endorsed, and/or implemented</v>
      </c>
      <c r="D21" s="160">
        <f>IF('INT-Pivots'!I21="","",IF(VALUE('INT-Pivots'!I21)=0,"",VALUE('INT-Pivots'!I21)))</f>
        <v>5</v>
      </c>
      <c r="E21" s="326" t="str">
        <f>IF('INT-Pivots'!J21=0,"-",IF('INT-Pivots'!J21="(blank)","-",'INT-Pivots'!J21))</f>
        <v>5 action plans, roadmaps, strategies, or other future plans with SLCP targets or mitigation measures</v>
      </c>
      <c r="F21" s="161" t="str">
        <f>IF('INT-Pivots'!K21="","",IF('INT-Pivots'!K21="(blank)","By project end",VALUE('INT-Pivots'!K21)))</f>
        <v>By project end</v>
      </c>
      <c r="G21" s="162" t="str">
        <f>IF('INT-Pivots'!S21="","",IF('INT-Pivots'!S21="(blank)","-",'INT-Pivots'!S21))</f>
        <v>-</v>
      </c>
      <c r="H21" s="159" t="str">
        <f>IF('INT-Pivots'!L21=0,"",'INT-Pivots'!L21)</f>
        <v>The project will create a portfolio of 5-7 initiatives and projects with demonstrated business potential, aligned with national goals, and designed to attract funding from both public and private sectors. Specific financial plans will be developed for at least three selected projects, including tailored financial tools and agreements among stakeholders, to enhance the likelihood of securing financing, scaling, and promoting sustainable solutions._x000D_
The process will include the establishment of collaborative, multi-stakeholder partnerships, which are essential for co-creating comprehensive and lasting solutions. Key activities will involve delivering workshops to financial and governmental stakeholders to explore innovative financing mechanisms and develop actionable financial instruments that address the needs of the selected initiatives._x000D_
The project assumes that the identified initiatives will generate significant interest from funding institutions and public and private entities, with active participation</v>
      </c>
      <c r="I21" s="159" t="str">
        <f>IF('INT-Pivots'!M21=0,"",IF('INT-Pivots'!M21="(blank)","-",'INT-Pivots'!M21))</f>
        <v>-</v>
      </c>
      <c r="J21" s="134" t="str">
        <f>IF('INT-Pivots'!N21="","",'INT-Pivots'!N21)</f>
        <v>Accelerating actions to improve organic waste management and reduce methane emissions. (PA-24-003)</v>
      </c>
      <c r="K21" s="134" t="str">
        <f>IF('INT-Pivots'!F21=0,"",IF('INT-Pivots'!F21="(blank)","",'INT-Pivots'!F21))</f>
        <v>PA-24-003/2. The Government of Panama endorses project proposals/ initiatives for organic waste management using MERCA market as a pilot for submission to public and private funding sources by the end of the project.</v>
      </c>
      <c r="L21" s="138" t="str">
        <f>IF('INT-Pivots'!O21="","",'INT-Pivots'!O21)</f>
        <v>(blank)</v>
      </c>
      <c r="M21" s="135" t="str">
        <f>IF('INT-Pivots'!P21="","",'INT-Pivots'!P21)</f>
        <v>Waste</v>
      </c>
      <c r="N21" s="135" t="str">
        <f>IF('INT-Pivots'!Q21="","",'INT-Pivots'!Q21)</f>
        <v>(blank)</v>
      </c>
      <c r="O21" s="135" t="str">
        <f>IF('INT-Pivots'!R21="","",'INT-Pivots'!R21)</f>
        <v>(blank)</v>
      </c>
      <c r="P21" s="139"/>
      <c r="Q21" s="139"/>
      <c r="R21" s="136" t="s">
        <v>65</v>
      </c>
      <c r="S21" s="137" t="s">
        <v>185</v>
      </c>
      <c r="T21" s="137" t="s">
        <v>186</v>
      </c>
      <c r="U21" s="137" t="s">
        <v>187</v>
      </c>
      <c r="V21" s="137" t="s">
        <v>138</v>
      </c>
      <c r="W21" s="137" t="s">
        <v>145</v>
      </c>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223"/>
      <c r="AV21"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21" s="92"/>
      <c r="AY21" s="94"/>
    </row>
    <row r="22" spans="1:51" s="93" customFormat="1" ht="108" x14ac:dyDescent="0.25">
      <c r="A22" s="91"/>
      <c r="B22" s="222" t="str">
        <f>IF('INT-Pivots'!G22="","",'INT-Pivots'!G22)</f>
        <v>Output 2.1 Identification of projects/inititives</v>
      </c>
      <c r="C22" s="159" t="str">
        <f>IF('INT-Pivots'!H22="","",'INT-Pivots'!H22)</f>
        <v>Number of partnerships, associations, or campaigns launched to drive SLCP action</v>
      </c>
      <c r="D22" s="160">
        <f>IF('INT-Pivots'!I22="","",IF(VALUE('INT-Pivots'!I22)=0,"",VALUE('INT-Pivots'!I22)))</f>
        <v>5</v>
      </c>
      <c r="E22" s="196" t="str">
        <f>IF('INT-Pivots'!J22=0,"-",IF('INT-Pivots'!J22="(blank)","-",'INT-Pivots'!J22))</f>
        <v>5 Partnerships to drive SLCP action.</v>
      </c>
      <c r="F22" s="161">
        <f>IF('INT-Pivots'!K22="","",IF('INT-Pivots'!K22="(blank)","By project end",VALUE('INT-Pivots'!K22)))</f>
        <v>46174</v>
      </c>
      <c r="G22" s="162" t="str">
        <f>IF('INT-Pivots'!S22="","",IF('INT-Pivots'!S22="(blank)","-",'INT-Pivots'!S22))</f>
        <v>Research or study, Work plan</v>
      </c>
      <c r="H22" s="159" t="str">
        <f>IF('INT-Pivots'!L22=0,"",'INT-Pivots'!L22)</f>
        <v>Identification of at least 5-7 appropriate projects/initiatives with business potential in integral organic waste management, supported by the public and private sector based on the findings of output 1.3. and will be evaluated for their potential to contribute to a circular economy.  The assesment will include project descriptions, expected outcomes, involved entities, and financing strategies. By identifying these opportunities, the project aims to establish a solid foundation for future investements and actions in organic waste management.</v>
      </c>
      <c r="I22" s="159" t="str">
        <f>IF('INT-Pivots'!M22=0,"",IF('INT-Pivots'!M22="(blank)","-",'INT-Pivots'!M22))</f>
        <v xml:space="preserve"> 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v>
      </c>
      <c r="J22" s="134" t="str">
        <f>IF('INT-Pivots'!N22="","",'INT-Pivots'!N22)</f>
        <v>Accelerating actions to improve organic waste management and reduce methane emissions. (PA-24-003)</v>
      </c>
      <c r="K22" s="134" t="str">
        <f>IF('INT-Pivots'!F22=0,"",IF('INT-Pivots'!F22="(blank)","",'INT-Pivots'!F22))</f>
        <v>PA-24-003/2.1 Identification of projects/inititives</v>
      </c>
      <c r="L22" s="138" t="str">
        <f>IF('INT-Pivots'!O22="","",'INT-Pivots'!O22)</f>
        <v>UNDP ()</v>
      </c>
      <c r="M22" s="135" t="str">
        <f>IF('INT-Pivots'!P22="","",'INT-Pivots'!P22)</f>
        <v>Waste</v>
      </c>
      <c r="N22" s="135" t="str">
        <f>IF('INT-Pivots'!Q22="","",'INT-Pivots'!Q22)</f>
        <v>Panama</v>
      </c>
      <c r="O22" s="135" t="str">
        <f>IF('INT-Pivots'!R22="","",'INT-Pivots'!R22)</f>
        <v>Investors, public and private stakeholders.</v>
      </c>
      <c r="P22" s="139"/>
      <c r="Q22" s="139"/>
      <c r="R22" s="136" t="s">
        <v>141</v>
      </c>
      <c r="S22" s="137" t="s">
        <v>188</v>
      </c>
      <c r="T22" s="137" t="s">
        <v>189</v>
      </c>
      <c r="U22" s="137" t="s">
        <v>190</v>
      </c>
      <c r="V22" s="137" t="s">
        <v>138</v>
      </c>
      <c r="W22" s="137" t="s">
        <v>145</v>
      </c>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223"/>
      <c r="AV22"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22" s="92"/>
      <c r="AY22" s="94"/>
    </row>
    <row r="23" spans="1:51" s="93" customFormat="1" ht="108" x14ac:dyDescent="0.25">
      <c r="A23" s="91"/>
      <c r="B23" s="222" t="str">
        <f>IF('INT-Pivots'!G23="","",'INT-Pivots'!G23)</f>
        <v>Activity 2.1.1Identify and evaluate projects with business potential, ensuring inclusion of women-led initiatives and alignment with national goals.</v>
      </c>
      <c r="C23" s="159" t="str">
        <f>IF('INT-Pivots'!H23="","",'INT-Pivots'!H23)</f>
        <v>Other</v>
      </c>
      <c r="D23" s="327" t="e">
        <f>IF('INT-Pivots'!I23="","",IF(VALUE('INT-Pivots'!I23)=0,"",VALUE('INT-Pivots'!I23)))</f>
        <v>#VALUE!</v>
      </c>
      <c r="E23" s="326" t="str">
        <f>IF('INT-Pivots'!J23=0,"-",IF('INT-Pivots'!J23="(blank)","-",'INT-Pivots'!J23))</f>
        <v>null</v>
      </c>
      <c r="F23" s="161">
        <f>IF('INT-Pivots'!K23="","",IF('INT-Pivots'!K23="(blank)","By project end",VALUE('INT-Pivots'!K23)))</f>
        <v>46174</v>
      </c>
      <c r="G23" s="162" t="str">
        <f>IF('INT-Pivots'!S23="","",IF('INT-Pivots'!S23="(blank)","-",'INT-Pivots'!S23))</f>
        <v>Work plan</v>
      </c>
      <c r="H23" s="159" t="str">
        <f>IF('INT-Pivots'!L23=0,"",'INT-Pivots'!L23)</f>
        <v>This activity will focus on identifying and evaluating 5–7 organic waste management projects that demonstrate strong business potential. The evaluation will include criteria such as alignment with national sustainability goals, economic viability, and SLCP mitigation potential. Women-led initiatives will be prioritized to ensure gender inclusion and equitable benefits. Key stakeholders, including government and private sector representatives, will provide input during the evaluation process.</v>
      </c>
      <c r="I23" s="159" t="str">
        <f>IF('INT-Pivots'!M23=0,"",IF('INT-Pivots'!M23="(blank)","-",'INT-Pivots'!M23))</f>
        <v>null</v>
      </c>
      <c r="J23" s="134" t="str">
        <f>IF('INT-Pivots'!N23="","",'INT-Pivots'!N23)</f>
        <v>Accelerating actions to improve organic waste management and reduce methane emissions. (PA-24-003)</v>
      </c>
      <c r="K23" s="134" t="str">
        <f>IF('INT-Pivots'!F23=0,"",IF('INT-Pivots'!F23="(blank)","",'INT-Pivots'!F23))</f>
        <v>PA-24-003/2.1.1Identify and evaluate projects with business potential, ensuring inclusion of women-led initiatives and alignment with national goals.</v>
      </c>
      <c r="L23" s="138" t="str">
        <f>IF('INT-Pivots'!O23="","",'INT-Pivots'!O23)</f>
        <v>UNDP ()</v>
      </c>
      <c r="M23" s="135" t="str">
        <f>IF('INT-Pivots'!P23="","",'INT-Pivots'!P23)</f>
        <v>Waste</v>
      </c>
      <c r="N23" s="135" t="str">
        <f>IF('INT-Pivots'!Q23="","",'INT-Pivots'!Q23)</f>
        <v>Panama</v>
      </c>
      <c r="O23" s="135" t="str">
        <f>IF('INT-Pivots'!R23="","",'INT-Pivots'!R23)</f>
        <v>null</v>
      </c>
      <c r="P23" s="139"/>
      <c r="Q23" s="139"/>
      <c r="R23" s="136" t="s">
        <v>141</v>
      </c>
      <c r="S23" s="137" t="s">
        <v>191</v>
      </c>
      <c r="T23" s="137" t="s">
        <v>189</v>
      </c>
      <c r="U23" s="137" t="s">
        <v>192</v>
      </c>
      <c r="V23" s="137" t="s">
        <v>193</v>
      </c>
      <c r="W23" s="137" t="s">
        <v>139</v>
      </c>
      <c r="X23" s="137"/>
      <c r="Y23" s="137"/>
      <c r="Z23" s="137"/>
      <c r="AA23" s="137"/>
      <c r="AB23" s="137"/>
      <c r="AC23" s="137"/>
      <c r="AD23" s="137"/>
      <c r="AE23" s="137"/>
      <c r="AF23" s="137"/>
      <c r="AG23" s="137"/>
      <c r="AH23" s="137"/>
      <c r="AI23" s="137"/>
      <c r="AJ23" s="137"/>
      <c r="AK23" s="137"/>
      <c r="AL23" s="137"/>
      <c r="AM23" s="137"/>
      <c r="AN23" s="137"/>
      <c r="AO23" s="137"/>
      <c r="AP23" s="137"/>
      <c r="AQ23" s="137"/>
      <c r="AR23" s="137"/>
      <c r="AS23" s="137"/>
      <c r="AT23" s="137"/>
      <c r="AU23" s="223"/>
      <c r="AV23"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23" s="92"/>
      <c r="AY23" s="94"/>
    </row>
    <row r="24" spans="1:51" s="93" customFormat="1" ht="99.75" customHeight="1" x14ac:dyDescent="0.25">
      <c r="A24" s="91"/>
      <c r="B24" s="222" t="str">
        <f>IF('INT-Pivots'!G24="","",'INT-Pivots'!G24)</f>
        <v>Activity 2.1.2Develop a portfolio of selected projects with detailed descriptions and expected outcomes, highlighting gender-specific benefits.</v>
      </c>
      <c r="C24" s="159" t="str">
        <f>IF('INT-Pivots'!H24="","",'INT-Pivots'!H24)</f>
        <v>Research, data collection, and/or report writing</v>
      </c>
      <c r="D24" s="327" t="e">
        <f>IF('INT-Pivots'!I24="","",IF(VALUE('INT-Pivots'!I24)=0,"",VALUE('INT-Pivots'!I24)))</f>
        <v>#VALUE!</v>
      </c>
      <c r="E24" s="326" t="str">
        <f>IF('INT-Pivots'!J24=0,"-",IF('INT-Pivots'!J24="(blank)","-",'INT-Pivots'!J24))</f>
        <v>null</v>
      </c>
      <c r="F24" s="161">
        <f>IF('INT-Pivots'!K24="","",IF('INT-Pivots'!K24="(blank)","By project end",VALUE('INT-Pivots'!K24)))</f>
        <v>46174</v>
      </c>
      <c r="G24" s="162" t="str">
        <f>IF('INT-Pivots'!S24="","",IF('INT-Pivots'!S24="(blank)","-",'INT-Pivots'!S24))</f>
        <v>Policy, regulation or other guideline</v>
      </c>
      <c r="H24" s="159" t="str">
        <f>IF('INT-Pivots'!L24=0,"",'INT-Pivots'!L24)</f>
        <v>Based on the evaluations conducted, this activity will create a portfolio of selected projects with detailed descriptions, expected outcomes, and their contributions to SLCP mitigation. The portfolio will emphasize gender-specific benefits, such as creating economic opportunities for women in waste management. The document will serve as a key resource for attracting public and private investments.</v>
      </c>
      <c r="I24" s="159" t="str">
        <f>IF('INT-Pivots'!M24=0,"",IF('INT-Pivots'!M24="(blank)","-",'INT-Pivots'!M24))</f>
        <v>null</v>
      </c>
      <c r="J24" s="134" t="str">
        <f>IF('INT-Pivots'!N24="","",'INT-Pivots'!N24)</f>
        <v>Accelerating actions to improve organic waste management and reduce methane emissions. (PA-24-003)</v>
      </c>
      <c r="K24" s="134" t="str">
        <f>IF('INT-Pivots'!F24=0,"",IF('INT-Pivots'!F24="(blank)","",'INT-Pivots'!F24))</f>
        <v>PA-24-003/2.1.2Develop a portfolio of selected projects with detailed descriptions and expected outcomes, highlighting gender-specific benefits.</v>
      </c>
      <c r="L24" s="138" t="str">
        <f>IF('INT-Pivots'!O24="","",'INT-Pivots'!O24)</f>
        <v>UNDP ()</v>
      </c>
      <c r="M24" s="135" t="str">
        <f>IF('INT-Pivots'!P24="","",'INT-Pivots'!P24)</f>
        <v>Waste</v>
      </c>
      <c r="N24" s="135" t="str">
        <f>IF('INT-Pivots'!Q24="","",'INT-Pivots'!Q24)</f>
        <v>Panama</v>
      </c>
      <c r="O24" s="135" t="str">
        <f>IF('INT-Pivots'!R24="","",'INT-Pivots'!R24)</f>
        <v>null</v>
      </c>
      <c r="P24" s="139"/>
      <c r="Q24" s="139"/>
      <c r="R24" s="136" t="s">
        <v>141</v>
      </c>
      <c r="S24" s="137" t="s">
        <v>194</v>
      </c>
      <c r="T24" s="137" t="s">
        <v>189</v>
      </c>
      <c r="U24" s="137" t="s">
        <v>195</v>
      </c>
      <c r="V24" s="137" t="s">
        <v>196</v>
      </c>
      <c r="W24" s="137" t="s">
        <v>139</v>
      </c>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223"/>
      <c r="AV24"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24" s="92"/>
      <c r="AY24" s="94"/>
    </row>
    <row r="25" spans="1:51" s="93" customFormat="1" ht="96.75" customHeight="1" x14ac:dyDescent="0.25">
      <c r="A25" s="91"/>
      <c r="B25" s="222" t="str">
        <f>IF('INT-Pivots'!G25="","",'INT-Pivots'!G25)</f>
        <v>Activity 2.1.3Engage private sector investors and financial institutions in the evaluation process to co-create viable financing strategies.</v>
      </c>
      <c r="C25" s="159" t="str">
        <f>IF('INT-Pivots'!H25="","",'INT-Pivots'!H25)</f>
        <v>Other</v>
      </c>
      <c r="D25" s="327" t="e">
        <f>IF('INT-Pivots'!I25="","",IF(VALUE('INT-Pivots'!I25)=0,"",VALUE('INT-Pivots'!I25)))</f>
        <v>#VALUE!</v>
      </c>
      <c r="E25" s="326" t="str">
        <f>IF('INT-Pivots'!J25=0,"-",IF('INT-Pivots'!J25="(blank)","-",'INT-Pivots'!J25))</f>
        <v>null</v>
      </c>
      <c r="F25" s="161">
        <f>IF('INT-Pivots'!K25="","",IF('INT-Pivots'!K25="(blank)","By project end",VALUE('INT-Pivots'!K25)))</f>
        <v>46174</v>
      </c>
      <c r="G25" s="162" t="str">
        <f>IF('INT-Pivots'!S25="","",IF('INT-Pivots'!S25="(blank)","-",'INT-Pivots'!S25))</f>
        <v>Meeting report</v>
      </c>
      <c r="H25" s="159" t="str">
        <f>IF('INT-Pivots'!L25=0,"",'INT-Pivots'!L25)</f>
        <v>This activity will involve engaging private sector investors and financial institutions to develop financing strategies for the selected projects. Workshops and one-on-one consultations will be conducted to present the portfolio and discuss potential financing options, including public-private partnerships and innovative financial instruments. The activity will emphasize strategies that support women-led initiatives and community-based projects.</v>
      </c>
      <c r="I25" s="159" t="str">
        <f>IF('INT-Pivots'!M25=0,"",IF('INT-Pivots'!M25="(blank)","-",'INT-Pivots'!M25))</f>
        <v>null</v>
      </c>
      <c r="J25" s="134" t="str">
        <f>IF('INT-Pivots'!N25="","",'INT-Pivots'!N25)</f>
        <v>Accelerating actions to improve organic waste management and reduce methane emissions. (PA-24-003)</v>
      </c>
      <c r="K25" s="134" t="str">
        <f>IF('INT-Pivots'!F25=0,"",IF('INT-Pivots'!F25="(blank)","",'INT-Pivots'!F25))</f>
        <v>PA-24-003/2.1.3Engage private sector investors and financial institutions in the evaluation process to co-create viable financing strategies.</v>
      </c>
      <c r="L25" s="138" t="str">
        <f>IF('INT-Pivots'!O25="","",'INT-Pivots'!O25)</f>
        <v>UNDP ()</v>
      </c>
      <c r="M25" s="135" t="str">
        <f>IF('INT-Pivots'!P25="","",'INT-Pivots'!P25)</f>
        <v>Waste</v>
      </c>
      <c r="N25" s="135" t="str">
        <f>IF('INT-Pivots'!Q25="","",'INT-Pivots'!Q25)</f>
        <v>Panama</v>
      </c>
      <c r="O25" s="135" t="str">
        <f>IF('INT-Pivots'!R25="","",'INT-Pivots'!R25)</f>
        <v>null</v>
      </c>
      <c r="P25" s="139"/>
      <c r="Q25" s="139"/>
      <c r="R25" s="136" t="s">
        <v>141</v>
      </c>
      <c r="S25" s="137" t="s">
        <v>197</v>
      </c>
      <c r="T25" s="137" t="s">
        <v>189</v>
      </c>
      <c r="U25" s="137" t="s">
        <v>198</v>
      </c>
      <c r="V25" s="137" t="s">
        <v>180</v>
      </c>
      <c r="W25" s="137" t="s">
        <v>145</v>
      </c>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223"/>
      <c r="AV25"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25" s="92"/>
      <c r="AY25" s="94"/>
    </row>
    <row r="26" spans="1:51" s="93" customFormat="1" ht="108" x14ac:dyDescent="0.25">
      <c r="A26" s="91"/>
      <c r="B26" s="222" t="str">
        <f>IF('INT-Pivots'!G26="","",'INT-Pivots'!G26)</f>
        <v>Output 2.2 Stakeholder Engagement and Strategic Financial Planning for Selected Projects</v>
      </c>
      <c r="C26" s="159" t="str">
        <f>IF('INT-Pivots'!H26="","",'INT-Pivots'!H26)</f>
        <v>Number of partnerships, associations, or campaigns launched to drive SLCP action</v>
      </c>
      <c r="D26" s="160">
        <f>IF('INT-Pivots'!I26="","",IF(VALUE('INT-Pivots'!I26)=0,"",VALUE('INT-Pivots'!I26)))</f>
        <v>3</v>
      </c>
      <c r="E26" s="196" t="str">
        <f>IF('INT-Pivots'!J26=0,"-",IF('INT-Pivots'!J26="(blank)","-",'INT-Pivots'!J26))</f>
        <v>3 Associations launched to drive SLCP action.</v>
      </c>
      <c r="F26" s="161">
        <f>IF('INT-Pivots'!K26="","",IF('INT-Pivots'!K26="(blank)","By project end",VALUE('INT-Pivots'!K26)))</f>
        <v>46266</v>
      </c>
      <c r="G26" s="162" t="str">
        <f>IF('INT-Pivots'!S26="","",IF('INT-Pivots'!S26="(blank)","-",'INT-Pivots'!S26))</f>
        <v>Work plan</v>
      </c>
      <c r="H26" s="159" t="str">
        <f>IF('INT-Pivots'!L26=0,"",'INT-Pivots'!L26)</f>
        <v>Stakeholders, including government agencies, private companies, and financial institutions, will be convened and engaged to select at least 3 priority projects/ initiatives for organic waste management. This process will focus on identifying potential funding sources and aligning stakeholders to support these initiatives. The selected projects will be developed into deteiled plans, including financial strategies and implementation pathways, ensuring coodinated efforts amog all stakeholders to advance sustainable waste management solution.</v>
      </c>
      <c r="I26" s="159" t="str">
        <f>IF('INT-Pivots'!M26=0,"",IF('INT-Pivots'!M26="(blank)","-",'INT-Pivots'!M26))</f>
        <v>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v>
      </c>
      <c r="J26" s="134" t="str">
        <f>IF('INT-Pivots'!N26="","",'INT-Pivots'!N26)</f>
        <v>Accelerating actions to improve organic waste management and reduce methane emissions. (PA-24-003)</v>
      </c>
      <c r="K26" s="134" t="str">
        <f>IF('INT-Pivots'!F26=0,"",IF('INT-Pivots'!F26="(blank)","",'INT-Pivots'!F26))</f>
        <v>PA-24-003/2.2 Stakeholder Engagement and Strategic Financial Planning for Selected Projects</v>
      </c>
      <c r="L26" s="138" t="str">
        <f>IF('INT-Pivots'!O26="","",'INT-Pivots'!O26)</f>
        <v>UNDP ()</v>
      </c>
      <c r="M26" s="135" t="str">
        <f>IF('INT-Pivots'!P26="","",'INT-Pivots'!P26)</f>
        <v>Waste</v>
      </c>
      <c r="N26" s="135" t="str">
        <f>IF('INT-Pivots'!Q26="","",'INT-Pivots'!Q26)</f>
        <v>Panama</v>
      </c>
      <c r="O26" s="135" t="str">
        <f>IF('INT-Pivots'!R26="","",'INT-Pivots'!R26)</f>
        <v>Investors, public and private stakeholders.</v>
      </c>
      <c r="P26" s="139"/>
      <c r="Q26" s="139"/>
      <c r="R26" s="136" t="s">
        <v>65</v>
      </c>
      <c r="S26" s="137" t="s">
        <v>199</v>
      </c>
      <c r="T26" s="137" t="s">
        <v>200</v>
      </c>
      <c r="U26" s="137" t="s">
        <v>180</v>
      </c>
      <c r="V26" s="137" t="s">
        <v>138</v>
      </c>
      <c r="W26" s="137" t="s">
        <v>145</v>
      </c>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7"/>
      <c r="AT26" s="137"/>
      <c r="AU26" s="223"/>
      <c r="AV26"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26" s="92"/>
      <c r="AY26" s="94"/>
    </row>
    <row r="27" spans="1:51" s="93" customFormat="1" ht="63" customHeight="1" x14ac:dyDescent="0.25">
      <c r="A27" s="91"/>
      <c r="B27" s="222" t="str">
        <f>IF('INT-Pivots'!G27="","",'INT-Pivots'!G27)</f>
        <v>Activity 2.2.1Host a multi-stakeholder workshop, ensuring representation from women-led organizations, to prioritize three high-impact projects.</v>
      </c>
      <c r="C27" s="159" t="str">
        <f>IF('INT-Pivots'!H27="","",'INT-Pivots'!H27)</f>
        <v>Organising, holding, or participating in a meeting or event</v>
      </c>
      <c r="D27" s="327" t="e">
        <f>IF('INT-Pivots'!I27="","",IF(VALUE('INT-Pivots'!I27)=0,"",VALUE('INT-Pivots'!I27)))</f>
        <v>#VALUE!</v>
      </c>
      <c r="E27" s="326" t="str">
        <f>IF('INT-Pivots'!J27=0,"-",IF('INT-Pivots'!J27="(blank)","-",'INT-Pivots'!J27))</f>
        <v>null</v>
      </c>
      <c r="F27" s="161">
        <f>IF('INT-Pivots'!K27="","",IF('INT-Pivots'!K27="(blank)","By project end",VALUE('INT-Pivots'!K27)))</f>
        <v>46174</v>
      </c>
      <c r="G27" s="162" t="str">
        <f>IF('INT-Pivots'!S27="","",IF('INT-Pivots'!S27="(blank)","-",'INT-Pivots'!S27))</f>
        <v>Work plan</v>
      </c>
      <c r="H27" s="159" t="str">
        <f>IF('INT-Pivots'!L27=0,"",'INT-Pivots'!L27)</f>
        <v>This activity will bring together key stakeholders, including government agencies, financial institutions, private sector representatives, and women-led organizations, to prioritize three high-impact projects from the identified portfolio. The workshop will use a participatory approach to ensure that diverse perspectives are incorporated in the decision-making process. Criteria for prioritization will include business potential, environmental and social benefits, and alignment with national goals. The outcomes of the workshop will guide the development of detailed financial plans for the selected projects.</v>
      </c>
      <c r="I27" s="159" t="str">
        <f>IF('INT-Pivots'!M27=0,"",IF('INT-Pivots'!M27="(blank)","-",'INT-Pivots'!M27))</f>
        <v>null</v>
      </c>
      <c r="J27" s="134" t="str">
        <f>IF('INT-Pivots'!N27="","",'INT-Pivots'!N27)</f>
        <v>Accelerating actions to improve organic waste management and reduce methane emissions. (PA-24-003)</v>
      </c>
      <c r="K27" s="134" t="str">
        <f>IF('INT-Pivots'!F27=0,"",IF('INT-Pivots'!F27="(blank)","",'INT-Pivots'!F27))</f>
        <v>PA-24-003/2.2.1Host a multi-stakeholder workshop, ensuring representation from women-led organizations, to prioritize three high-impact projects.</v>
      </c>
      <c r="L27" s="138" t="str">
        <f>IF('INT-Pivots'!O27="","",'INT-Pivots'!O27)</f>
        <v>UNDP ()</v>
      </c>
      <c r="M27" s="135" t="str">
        <f>IF('INT-Pivots'!P27="","",'INT-Pivots'!P27)</f>
        <v>Waste</v>
      </c>
      <c r="N27" s="135" t="str">
        <f>IF('INT-Pivots'!Q27="","",'INT-Pivots'!Q27)</f>
        <v>Panama</v>
      </c>
      <c r="O27" s="135" t="str">
        <f>IF('INT-Pivots'!R27="","",'INT-Pivots'!R27)</f>
        <v>null</v>
      </c>
      <c r="P27" s="139"/>
      <c r="Q27" s="139"/>
      <c r="R27" s="136" t="s">
        <v>65</v>
      </c>
      <c r="S27" s="137" t="s">
        <v>201</v>
      </c>
      <c r="T27" s="137" t="s">
        <v>202</v>
      </c>
      <c r="U27" s="137" t="s">
        <v>203</v>
      </c>
      <c r="V27" s="137" t="s">
        <v>204</v>
      </c>
      <c r="W27" s="137" t="s">
        <v>162</v>
      </c>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223"/>
      <c r="AV27"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27" s="92"/>
      <c r="AY27" s="94"/>
    </row>
    <row r="28" spans="1:51" s="93" customFormat="1" ht="108.75" thickBot="1" x14ac:dyDescent="0.3">
      <c r="A28" s="91"/>
      <c r="B28" s="222" t="str">
        <f>IF('INT-Pivots'!G28="","",'INT-Pivots'!G28)</f>
        <v>Activity 2.2.2Develop detailed financial plans for selected projects, including specific tools tailored to benefit marginalized groups.</v>
      </c>
      <c r="C28" s="159" t="str">
        <f>IF('INT-Pivots'!H28="","",'INT-Pivots'!H28)</f>
        <v>Research, data collection, and/or report writing</v>
      </c>
      <c r="D28" s="327" t="e">
        <f>IF('INT-Pivots'!I28="","",IF(VALUE('INT-Pivots'!I28)=0,"",VALUE('INT-Pivots'!I28)))</f>
        <v>#VALUE!</v>
      </c>
      <c r="E28" s="326" t="str">
        <f>IF('INT-Pivots'!J28=0,"-",IF('INT-Pivots'!J28="(blank)","-",'INT-Pivots'!J28))</f>
        <v>null</v>
      </c>
      <c r="F28" s="161">
        <f>IF('INT-Pivots'!K28="","",IF('INT-Pivots'!K28="(blank)","By project end",VALUE('INT-Pivots'!K28)))</f>
        <v>46266</v>
      </c>
      <c r="G28" s="162" t="str">
        <f>IF('INT-Pivots'!S28="","",IF('INT-Pivots'!S28="(blank)","-",'INT-Pivots'!S28))</f>
        <v>Web article</v>
      </c>
      <c r="H28" s="159" t="str">
        <f>IF('INT-Pivots'!L28=0,"",'INT-Pivots'!L28)</f>
        <v>This activity involves creating comprehensive financial plans for the three prioritized projects. The plans will include cost estimates, funding requirements, and proposed financial instruments such as grants, loans, or public-private partnerships. Special attention will be given to designing tools that benefit marginalized groups, including women-led initiatives and small businesses. The financial plans will align with national and international sustainability goals and provide a clear roadmap for securing investment.</v>
      </c>
      <c r="I28" s="159" t="str">
        <f>IF('INT-Pivots'!M28=0,"",IF('INT-Pivots'!M28="(blank)","-",'INT-Pivots'!M28))</f>
        <v>null</v>
      </c>
      <c r="J28" s="134" t="str">
        <f>IF('INT-Pivots'!N28="","",'INT-Pivots'!N28)</f>
        <v>Accelerating actions to improve organic waste management and reduce methane emissions. (PA-24-003)</v>
      </c>
      <c r="K28" s="134" t="str">
        <f>IF('INT-Pivots'!F28=0,"",IF('INT-Pivots'!F28="(blank)","",'INT-Pivots'!F28))</f>
        <v>PA-24-003/2.2.2Develop detailed financial plans for selected projects, including specific tools tailored to benefit marginalized groups.</v>
      </c>
      <c r="L28" s="138" t="str">
        <f>IF('INT-Pivots'!O28="","",'INT-Pivots'!O28)</f>
        <v>UNDP ()</v>
      </c>
      <c r="M28" s="135" t="str">
        <f>IF('INT-Pivots'!P28="","",'INT-Pivots'!P28)</f>
        <v>Waste</v>
      </c>
      <c r="N28" s="135" t="str">
        <f>IF('INT-Pivots'!Q28="","",'INT-Pivots'!Q28)</f>
        <v>Panama</v>
      </c>
      <c r="O28" s="135" t="str">
        <f>IF('INT-Pivots'!R28="","",'INT-Pivots'!R28)</f>
        <v>null</v>
      </c>
      <c r="P28" s="139"/>
      <c r="Q28" s="139"/>
      <c r="R28" s="136" t="s">
        <v>184</v>
      </c>
      <c r="S28" s="137" t="s">
        <v>180</v>
      </c>
      <c r="T28" s="137" t="s">
        <v>180</v>
      </c>
      <c r="U28" s="137" t="s">
        <v>180</v>
      </c>
      <c r="V28" s="137" t="s">
        <v>180</v>
      </c>
      <c r="W28" s="137" t="s">
        <v>145</v>
      </c>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223"/>
      <c r="AV28"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28" s="92"/>
      <c r="AY28" s="94"/>
    </row>
    <row r="29" spans="1:51" s="93" customFormat="1" ht="108.75" thickBot="1" x14ac:dyDescent="0.3">
      <c r="A29" s="91"/>
      <c r="B29" s="222" t="str">
        <f>IF('INT-Pivots'!G29="","",'INT-Pivots'!G29)</f>
        <v>Activity 2.2.3Release a press statement highlighting the selected projects to attract further investment and support.</v>
      </c>
      <c r="C29" s="159" t="str">
        <f>IF('INT-Pivots'!H29="","",'INT-Pivots'!H29)</f>
        <v>Producing and distributing communications materials</v>
      </c>
      <c r="D29" s="327" t="e">
        <f>IF('INT-Pivots'!I29="","",IF(VALUE('INT-Pivots'!I29)=0,"",VALUE('INT-Pivots'!I29)))</f>
        <v>#VALUE!</v>
      </c>
      <c r="E29" s="326" t="str">
        <f>IF('INT-Pivots'!J29=0,"-",IF('INT-Pivots'!J29="(blank)","-",'INT-Pivots'!J29))</f>
        <v>null</v>
      </c>
      <c r="F29" s="161">
        <f>IF('INT-Pivots'!K29="","",IF('INT-Pivots'!K29="(blank)","By project end",VALUE('INT-Pivots'!K29)))</f>
        <v>46266</v>
      </c>
      <c r="G29" s="162" t="str">
        <f>IF('INT-Pivots'!S29="","",IF('INT-Pivots'!S29="(blank)","-",'INT-Pivots'!S29))</f>
        <v>Meeting report</v>
      </c>
      <c r="H29" s="159" t="str">
        <f>IF('INT-Pivots'!L29=0,"",'INT-Pivots'!L29)</f>
        <v>To raise awareness and attract investment, this activity will involve drafting and disseminating a press statement announcing the three selected projects. The statement will highlight the projects’ environmental, economic, and social benefits, as well as their alignment with SLCP mitigation goals. The press release will be shared with local and international media outlets, government websites, and social media platforms. The announcement will also emphasize opportunities for private sector involvement and partnerships.</v>
      </c>
      <c r="I29" s="159" t="str">
        <f>IF('INT-Pivots'!M29=0,"",IF('INT-Pivots'!M29="(blank)","-",'INT-Pivots'!M29))</f>
        <v>null</v>
      </c>
      <c r="J29" s="134" t="str">
        <f>IF('INT-Pivots'!N29="","",'INT-Pivots'!N29)</f>
        <v>Accelerating actions to improve organic waste management and reduce methane emissions. (PA-24-003)</v>
      </c>
      <c r="K29" s="134" t="str">
        <f>IF('INT-Pivots'!F29=0,"",IF('INT-Pivots'!F29="(blank)","",'INT-Pivots'!F29))</f>
        <v>PA-24-003/2.2.3Release a press statement highlighting the selected projects to attract further investment and support.</v>
      </c>
      <c r="L29" s="138" t="str">
        <f>IF('INT-Pivots'!O29="","",'INT-Pivots'!O29)</f>
        <v>UNDP ()</v>
      </c>
      <c r="M29" s="135" t="str">
        <f>IF('INT-Pivots'!P29="","",'INT-Pivots'!P29)</f>
        <v>Waste</v>
      </c>
      <c r="N29" s="135" t="str">
        <f>IF('INT-Pivots'!Q29="","",'INT-Pivots'!Q29)</f>
        <v>Panama</v>
      </c>
      <c r="O29" s="135" t="str">
        <f>IF('INT-Pivots'!R29="","",'INT-Pivots'!R29)</f>
        <v>null</v>
      </c>
      <c r="P29" s="139"/>
      <c r="Q29" s="139"/>
      <c r="R29" s="136" t="s">
        <v>184</v>
      </c>
      <c r="S29" s="137" t="s">
        <v>180</v>
      </c>
      <c r="T29" s="137" t="s">
        <v>180</v>
      </c>
      <c r="U29" s="137" t="s">
        <v>180</v>
      </c>
      <c r="V29" s="137" t="s">
        <v>180</v>
      </c>
      <c r="W29" s="137" t="s">
        <v>145</v>
      </c>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223"/>
      <c r="AV29"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29" s="92"/>
      <c r="AY29" s="94"/>
    </row>
    <row r="30" spans="1:51" s="93" customFormat="1" ht="114" customHeight="1" thickBot="1" x14ac:dyDescent="0.3">
      <c r="A30" s="91"/>
      <c r="B30" s="222" t="str">
        <f>IF('INT-Pivots'!G30="","",'INT-Pivots'!G30)</f>
        <v>Outcome 3. A draft roadmap designed based on the findings of the workshop to put financial instruments in place by the financial sector.</v>
      </c>
      <c r="C30" s="159" t="str">
        <f>IF('INT-Pivots'!H30="","",'INT-Pivots'!H30)</f>
        <v>Number of action plans, roadmaps, strategies, or other future plans with SLCP targets or mitigation measures formally adopted, endorsed, and/or implemented</v>
      </c>
      <c r="D30" s="160">
        <f>IF('INT-Pivots'!I30="","",IF(VALUE('INT-Pivots'!I30)=0,"",VALUE('INT-Pivots'!I30)))</f>
        <v>1</v>
      </c>
      <c r="E30" s="196" t="str">
        <f>IF('INT-Pivots'!J30=0,"-",IF('INT-Pivots'!J30="(blank)","-",'INT-Pivots'!J30))</f>
        <v>1  roadmap</v>
      </c>
      <c r="F30" s="161" t="str">
        <f>IF('INT-Pivots'!K30="","",IF('INT-Pivots'!K30="(blank)","By project end",VALUE('INT-Pivots'!K30)))</f>
        <v>By project end</v>
      </c>
      <c r="G30" s="162" t="str">
        <f>IF('INT-Pivots'!S30="","",IF('INT-Pivots'!S30="(blank)","-",'INT-Pivots'!S30))</f>
        <v>-</v>
      </c>
      <c r="H30" s="159" t="str">
        <f>IF('INT-Pivots'!L30=0,"",'INT-Pivots'!L30)</f>
        <v>Workshops under Output 2 will convene key stakeholders, including representatives from the financial sector, local and national governments, and private entities, to explore and design financial mechanisms aligned with Panama's national goals. These workshops will focus on evaluating policies to mitigate Short-Lived Climate Pollutants (SLCPs) from organic waste and identifying opportunities for financial innovation._x000D_
The outcome will include the creation of a draft roadmap detailing necessary financial instruments and resources tailored to the unique needs and characteristics of organic waste projects in Panama. This roadmap will serve as a foundation for developing long-term financing strategies and a comprehensive resource mobilization plan, fostering sustainable investment and alignment with national and global sustainability goals.</v>
      </c>
      <c r="I30" s="159" t="str">
        <f>IF('INT-Pivots'!M30=0,"",IF('INT-Pivots'!M30="(blank)","-",'INT-Pivots'!M30))</f>
        <v>-</v>
      </c>
      <c r="J30" s="134" t="str">
        <f>IF('INT-Pivots'!N30="","",'INT-Pivots'!N30)</f>
        <v>Accelerating actions to improve organic waste management and reduce methane emissions. (PA-24-003)</v>
      </c>
      <c r="K30" s="134" t="str">
        <f>IF('INT-Pivots'!F30=0,"",IF('INT-Pivots'!F30="(blank)","",'INT-Pivots'!F30))</f>
        <v>PA-24-003/3. A draft roadmap designed based on the findings of the workshop to put financial instruments in place by the financial sector.</v>
      </c>
      <c r="L30" s="138" t="str">
        <f>IF('INT-Pivots'!O30="","",'INT-Pivots'!O30)</f>
        <v>(blank)</v>
      </c>
      <c r="M30" s="135" t="str">
        <f>IF('INT-Pivots'!P30="","",'INT-Pivots'!P30)</f>
        <v>Waste</v>
      </c>
      <c r="N30" s="135" t="str">
        <f>IF('INT-Pivots'!Q30="","",'INT-Pivots'!Q30)</f>
        <v>(blank)</v>
      </c>
      <c r="O30" s="135" t="str">
        <f>IF('INT-Pivots'!R30="","",'INT-Pivots'!R30)</f>
        <v>(blank)</v>
      </c>
      <c r="P30" s="139"/>
      <c r="Q30" s="139"/>
      <c r="R30" s="136" t="s">
        <v>65</v>
      </c>
      <c r="S30" s="137" t="s">
        <v>205</v>
      </c>
      <c r="T30" s="137" t="s">
        <v>206</v>
      </c>
      <c r="U30" s="137" t="s">
        <v>138</v>
      </c>
      <c r="V30" s="137" t="s">
        <v>138</v>
      </c>
      <c r="W30" s="137" t="s">
        <v>145</v>
      </c>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223"/>
      <c r="AV30"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30" s="92"/>
      <c r="AY30" s="94"/>
    </row>
    <row r="31" spans="1:51" s="93" customFormat="1" ht="148.5" x14ac:dyDescent="0.25">
      <c r="A31" s="91"/>
      <c r="B31" s="222" t="str">
        <f>IF('INT-Pivots'!G31="","",'INT-Pivots'!G31)</f>
        <v>Output 3.1 Analysis of policies to mitigate SLCPs</v>
      </c>
      <c r="C31" s="159" t="str">
        <f>IF('INT-Pivots'!H31="","",'INT-Pivots'!H31)</f>
        <v>Number of plans, policies, laws, or regulations drafted or updated</v>
      </c>
      <c r="D31" s="160">
        <f>IF('INT-Pivots'!I31="","",IF(VALUE('INT-Pivots'!I31)=0,"",VALUE('INT-Pivots'!I31)))</f>
        <v>1</v>
      </c>
      <c r="E31" s="196" t="str">
        <f>IF('INT-Pivots'!J31=0,"-",IF('INT-Pivots'!J31="(blank)","-",'INT-Pivots'!J31))</f>
        <v>1 plan, drafted or updated.</v>
      </c>
      <c r="F31" s="161">
        <f>IF('INT-Pivots'!K31="","",IF('INT-Pivots'!K31="(blank)","By project end",VALUE('INT-Pivots'!K31)))</f>
        <v>46082</v>
      </c>
      <c r="G31" s="162" t="str">
        <f>IF('INT-Pivots'!S31="","",IF('INT-Pivots'!S31="(blank)","-",'INT-Pivots'!S31))</f>
        <v>Policy, regulation or other guideline</v>
      </c>
      <c r="H31" s="159" t="str">
        <f>IF('INT-Pivots'!L31=0,"",'INT-Pivots'!L31)</f>
        <v>Evaluation and analysis of policies to mitigate Short-Lived Climate Pollutants (SLCPs) from organic waste and prioritize actions for short, medium, and long term implementation. This evaluation will assess current measures and identify gaps in policy, recommending interventions that can effectively reduce SLCPs. The analysis will also provide estimated costs, responsible parties, and progress indicators. The result will be a comprehensive plan that outlines the necessary steps for Panama to reduce SLCP emissions through better organic waste management practices.</v>
      </c>
      <c r="I31" s="159" t="str">
        <f>IF('INT-Pivots'!M31=0,"",IF('INT-Pivots'!M31="(blank)","-",'INT-Pivots'!M31))</f>
        <v>Grammatically correct and available in English, or other agreed UN language _x000D_
Recognizes CCAC support _x000D_
Final version approved by the beneficiary and/or CCAC Secretariat  _x000D_
Ready for uploading in CCAC website (when applicable) (laid out in PDF with CCAC logo, contents proof-read)</v>
      </c>
      <c r="J31" s="134" t="str">
        <f>IF('INT-Pivots'!N31="","",'INT-Pivots'!N31)</f>
        <v>Accelerating actions to improve organic waste management and reduce methane emissions. (PA-24-003)</v>
      </c>
      <c r="K31" s="134" t="str">
        <f>IF('INT-Pivots'!F31=0,"",IF('INT-Pivots'!F31="(blank)","",'INT-Pivots'!F31))</f>
        <v>PA-24-003/3.1 Analysis of policies to mitigate SLCPs</v>
      </c>
      <c r="L31" s="138" t="str">
        <f>IF('INT-Pivots'!O31="","",'INT-Pivots'!O31)</f>
        <v>UNDP ()</v>
      </c>
      <c r="M31" s="135" t="str">
        <f>IF('INT-Pivots'!P31="","",'INT-Pivots'!P31)</f>
        <v>Waste</v>
      </c>
      <c r="N31" s="135" t="str">
        <f>IF('INT-Pivots'!Q31="","",'INT-Pivots'!Q31)</f>
        <v>Panama</v>
      </c>
      <c r="O31" s="135" t="str">
        <f>IF('INT-Pivots'!R31="","",'INT-Pivots'!R31)</f>
        <v>Government policymakers, NGOs, private sector.</v>
      </c>
      <c r="P31" s="139"/>
      <c r="Q31" s="139"/>
      <c r="R31" s="136" t="s">
        <v>141</v>
      </c>
      <c r="S31" s="137" t="s">
        <v>207</v>
      </c>
      <c r="T31" s="137" t="s">
        <v>208</v>
      </c>
      <c r="U31" s="137" t="s">
        <v>209</v>
      </c>
      <c r="V31" s="137" t="s">
        <v>138</v>
      </c>
      <c r="W31" s="137" t="s">
        <v>139</v>
      </c>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223"/>
      <c r="AV31"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31" s="92"/>
      <c r="AY31" s="94"/>
    </row>
    <row r="32" spans="1:51" s="93" customFormat="1" ht="99.75" customHeight="1" x14ac:dyDescent="0.25">
      <c r="A32" s="91"/>
      <c r="B32" s="222" t="str">
        <f>IF('INT-Pivots'!G32="","",'INT-Pivots'!G32)</f>
        <v>Activity 3.1.1Review existing policies and regulations related to organic waste and SLCPs, engaging policymakers, academics, and gender specialists.</v>
      </c>
      <c r="C32" s="159" t="str">
        <f>IF('INT-Pivots'!H32="","",'INT-Pivots'!H32)</f>
        <v>Research, data collection, and/or report writing</v>
      </c>
      <c r="D32" s="327" t="e">
        <f>IF('INT-Pivots'!I32="","",IF(VALUE('INT-Pivots'!I32)=0,"",VALUE('INT-Pivots'!I32)))</f>
        <v>#VALUE!</v>
      </c>
      <c r="E32" s="326" t="str">
        <f>IF('INT-Pivots'!J32=0,"-",IF('INT-Pivots'!J32="(blank)","-",'INT-Pivots'!J32))</f>
        <v>null</v>
      </c>
      <c r="F32" s="161">
        <f>IF('INT-Pivots'!K32="","",IF('INT-Pivots'!K32="(blank)","By project end",VALUE('INT-Pivots'!K32)))</f>
        <v>45992</v>
      </c>
      <c r="G32" s="162" t="str">
        <f>IF('INT-Pivots'!S32="","",IF('INT-Pivots'!S32="(blank)","-",'INT-Pivots'!S32))</f>
        <v>Policy, regulation or other guideline</v>
      </c>
      <c r="H32" s="159" t="str">
        <f>IF('INT-Pivots'!L32=0,"",'INT-Pivots'!L32)</f>
        <v>This activity involves a comprehensive review of existing policies and regulations governing organic waste management and SLCP mitigation in Panama. The review will engage policymakers, academics, and gender specialists to provide diverse perspectives and insights. The analysis will assess the effectiveness of current regulations, identify potential overlaps or gaps, and evaluate their alignment with national and international sustainability goals. Special emphasis will be placed on examining the gender impacts of these policies to ensure inclusivity and equity in future recommendations.</v>
      </c>
      <c r="I32" s="159" t="str">
        <f>IF('INT-Pivots'!M32=0,"",IF('INT-Pivots'!M32="(blank)","-",'INT-Pivots'!M32))</f>
        <v>null</v>
      </c>
      <c r="J32" s="134" t="str">
        <f>IF('INT-Pivots'!N32="","",'INT-Pivots'!N32)</f>
        <v>Accelerating actions to improve organic waste management and reduce methane emissions. (PA-24-003)</v>
      </c>
      <c r="K32" s="134" t="str">
        <f>IF('INT-Pivots'!F32=0,"",IF('INT-Pivots'!F32="(blank)","",'INT-Pivots'!F32))</f>
        <v>PA-24-003/3.1.1Review existing policies and regulations related to organic waste and SLCPs, engaging policymakers, academics, and gender specialists.</v>
      </c>
      <c r="L32" s="138" t="str">
        <f>IF('INT-Pivots'!O32="","",'INT-Pivots'!O32)</f>
        <v>UNDP ()</v>
      </c>
      <c r="M32" s="135" t="str">
        <f>IF('INT-Pivots'!P32="","",'INT-Pivots'!P32)</f>
        <v>Waste</v>
      </c>
      <c r="N32" s="135" t="str">
        <f>IF('INT-Pivots'!Q32="","",'INT-Pivots'!Q32)</f>
        <v>Panama</v>
      </c>
      <c r="O32" s="135" t="str">
        <f>IF('INT-Pivots'!R32="","",'INT-Pivots'!R32)</f>
        <v>null</v>
      </c>
      <c r="P32" s="139"/>
      <c r="Q32" s="139"/>
      <c r="R32" s="136" t="s">
        <v>146</v>
      </c>
      <c r="S32" s="137" t="s">
        <v>210</v>
      </c>
      <c r="T32" s="137" t="s">
        <v>211</v>
      </c>
      <c r="U32" s="137" t="s">
        <v>180</v>
      </c>
      <c r="V32" s="137" t="s">
        <v>212</v>
      </c>
      <c r="W32" s="137" t="s">
        <v>139</v>
      </c>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223"/>
      <c r="AV32"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Complete</v>
      </c>
      <c r="AW32" s="92"/>
      <c r="AY32" s="94"/>
    </row>
    <row r="33" spans="1:51" s="93" customFormat="1" ht="72" customHeight="1" x14ac:dyDescent="0.25">
      <c r="A33" s="91"/>
      <c r="B33" s="222" t="str">
        <f>IF('INT-Pivots'!G33="","",'INT-Pivots'!G33)</f>
        <v>Activity 3.1.2Identify policy gaps and prioritize actions for short, medium, and long-term implementation, ensuring gender-disaggregated data is part of the analysis.</v>
      </c>
      <c r="C33" s="159" t="str">
        <f>IF('INT-Pivots'!H33="","",'INT-Pivots'!H33)</f>
        <v>Research, data collection, and/or report writing</v>
      </c>
      <c r="D33" s="327" t="e">
        <f>IF('INT-Pivots'!I33="","",IF(VALUE('INT-Pivots'!I33)=0,"",VALUE('INT-Pivots'!I33)))</f>
        <v>#VALUE!</v>
      </c>
      <c r="E33" s="326" t="str">
        <f>IF('INT-Pivots'!J33=0,"-",IF('INT-Pivots'!J33="(blank)","-",'INT-Pivots'!J33))</f>
        <v>null</v>
      </c>
      <c r="F33" s="161">
        <f>IF('INT-Pivots'!K33="","",IF('INT-Pivots'!K33="(blank)","By project end",VALUE('INT-Pivots'!K33)))</f>
        <v>45992</v>
      </c>
      <c r="G33" s="162" t="str">
        <f>IF('INT-Pivots'!S33="","",IF('INT-Pivots'!S33="(blank)","-",'INT-Pivots'!S33))</f>
        <v>Policy, regulation or other guideline</v>
      </c>
      <c r="H33" s="159" t="str">
        <f>IF('INT-Pivots'!L33=0,"",'INT-Pivots'!L33)</f>
        <v>Building on the findings from the policy review, this activity will identify critical gaps and barriers in existing policies and propose prioritized actions for addressing them. Recommendations will be categorized into short, medium, and long-term strategies, ensuring alignment with Panama’s national goals and SLCP reduction targets. Gender-disaggregated data will be used to assess the differentiated impacts of these actions on men and women, with a focus on promoting inclusivity in policy reforms.</v>
      </c>
      <c r="I33" s="159" t="str">
        <f>IF('INT-Pivots'!M33=0,"",IF('INT-Pivots'!M33="(blank)","-",'INT-Pivots'!M33))</f>
        <v>null</v>
      </c>
      <c r="J33" s="134" t="str">
        <f>IF('INT-Pivots'!N33="","",'INT-Pivots'!N33)</f>
        <v>Accelerating actions to improve organic waste management and reduce methane emissions. (PA-24-003)</v>
      </c>
      <c r="K33" s="134" t="str">
        <f>IF('INT-Pivots'!F33=0,"",IF('INT-Pivots'!F33="(blank)","",'INT-Pivots'!F33))</f>
        <v>PA-24-003/3.1.2Identify policy gaps and prioritize actions for short, medium, and long-term implementation, ensuring gender-disaggregated data is part of the analysis.</v>
      </c>
      <c r="L33" s="138" t="str">
        <f>IF('INT-Pivots'!O33="","",'INT-Pivots'!O33)</f>
        <v>UNDP ()</v>
      </c>
      <c r="M33" s="135" t="str">
        <f>IF('INT-Pivots'!P33="","",'INT-Pivots'!P33)</f>
        <v>Waste</v>
      </c>
      <c r="N33" s="135" t="str">
        <f>IF('INT-Pivots'!Q33="","",'INT-Pivots'!Q33)</f>
        <v>Panama</v>
      </c>
      <c r="O33" s="135" t="str">
        <f>IF('INT-Pivots'!R33="","",'INT-Pivots'!R33)</f>
        <v>null</v>
      </c>
      <c r="P33" s="139"/>
      <c r="Q33" s="139"/>
      <c r="R33" s="136" t="s">
        <v>141</v>
      </c>
      <c r="S33" s="137" t="s">
        <v>213</v>
      </c>
      <c r="T33" s="137" t="s">
        <v>214</v>
      </c>
      <c r="U33" s="137" t="s">
        <v>215</v>
      </c>
      <c r="V33" s="137" t="s">
        <v>216</v>
      </c>
      <c r="W33" s="137" t="s">
        <v>139</v>
      </c>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223"/>
      <c r="AV33"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33" s="92"/>
      <c r="AY33" s="94"/>
    </row>
    <row r="34" spans="1:51" s="93" customFormat="1" ht="75" customHeight="1" x14ac:dyDescent="0.25">
      <c r="A34" s="91"/>
      <c r="B34" s="222" t="str">
        <f>IF('INT-Pivots'!G34="","",'INT-Pivots'!G34)</f>
        <v>Activity 3.1.3Develop a policy evaluation report and share findings through a case study targeted at stakeholders.</v>
      </c>
      <c r="C34" s="159" t="str">
        <f>IF('INT-Pivots'!H34="","",'INT-Pivots'!H34)</f>
        <v>Policy, project, or tool design</v>
      </c>
      <c r="D34" s="327" t="e">
        <f>IF('INT-Pivots'!I34="","",IF(VALUE('INT-Pivots'!I34)=0,"",VALUE('INT-Pivots'!I34)))</f>
        <v>#VALUE!</v>
      </c>
      <c r="E34" s="326" t="str">
        <f>IF('INT-Pivots'!J34=0,"-",IF('INT-Pivots'!J34="(blank)","-",'INT-Pivots'!J34))</f>
        <v>null</v>
      </c>
      <c r="F34" s="161">
        <f>IF('INT-Pivots'!K34="","",IF('INT-Pivots'!K34="(blank)","By project end",VALUE('INT-Pivots'!K34)))</f>
        <v>46082</v>
      </c>
      <c r="G34" s="162" t="str">
        <f>IF('INT-Pivots'!S34="","",IF('INT-Pivots'!S34="(blank)","-",'INT-Pivots'!S34))</f>
        <v>Meeting report</v>
      </c>
      <c r="H34" s="159" t="str">
        <f>IF('INT-Pivots'!L34=0,"",'INT-Pivots'!L34)</f>
        <v>This activity will consolidate the results of the policy analysis into an evaluation report, including actionable recommendations for strengthening SLCP mitigation policies. The report will also include a case study highlighting the potential impact of policy reforms on organic waste management and gender inclusivity. The findings will be shared with stakeholders through targeted communication efforts, including workshops, digital platforms, and printed materials.</v>
      </c>
      <c r="I34" s="159" t="str">
        <f>IF('INT-Pivots'!M34=0,"",IF('INT-Pivots'!M34="(blank)","-",'INT-Pivots'!M34))</f>
        <v>null</v>
      </c>
      <c r="J34" s="134" t="str">
        <f>IF('INT-Pivots'!N34="","",'INT-Pivots'!N34)</f>
        <v>Accelerating actions to improve organic waste management and reduce methane emissions. (PA-24-003)</v>
      </c>
      <c r="K34" s="134" t="str">
        <f>IF('INT-Pivots'!F34=0,"",IF('INT-Pivots'!F34="(blank)","",'INT-Pivots'!F34))</f>
        <v>PA-24-003/3.1.3Develop a policy evaluation report and share findings through a case study targeted at stakeholders.</v>
      </c>
      <c r="L34" s="138" t="str">
        <f>IF('INT-Pivots'!O34="","",'INT-Pivots'!O34)</f>
        <v>UNDP ()</v>
      </c>
      <c r="M34" s="135" t="str">
        <f>IF('INT-Pivots'!P34="","",'INT-Pivots'!P34)</f>
        <v>Waste</v>
      </c>
      <c r="N34" s="135" t="str">
        <f>IF('INT-Pivots'!Q34="","",'INT-Pivots'!Q34)</f>
        <v>Panama</v>
      </c>
      <c r="O34" s="135" t="str">
        <f>IF('INT-Pivots'!R34="","",'INT-Pivots'!R34)</f>
        <v>null</v>
      </c>
      <c r="P34" s="139"/>
      <c r="Q34" s="139"/>
      <c r="R34" s="136" t="s">
        <v>141</v>
      </c>
      <c r="S34" s="137" t="s">
        <v>217</v>
      </c>
      <c r="T34" s="137" t="s">
        <v>214</v>
      </c>
      <c r="U34" s="137" t="s">
        <v>218</v>
      </c>
      <c r="V34" s="137" t="s">
        <v>180</v>
      </c>
      <c r="W34" s="137" t="s">
        <v>145</v>
      </c>
      <c r="X34" s="137"/>
      <c r="Y34" s="137"/>
      <c r="Z34" s="137"/>
      <c r="AA34" s="137"/>
      <c r="AB34" s="137"/>
      <c r="AC34" s="137"/>
      <c r="AD34" s="137"/>
      <c r="AE34" s="137"/>
      <c r="AF34" s="137"/>
      <c r="AG34" s="137"/>
      <c r="AH34" s="137"/>
      <c r="AI34" s="137"/>
      <c r="AJ34" s="137"/>
      <c r="AK34" s="137"/>
      <c r="AL34" s="137"/>
      <c r="AM34" s="137"/>
      <c r="AN34" s="137"/>
      <c r="AO34" s="137"/>
      <c r="AP34" s="137"/>
      <c r="AQ34" s="137"/>
      <c r="AR34" s="137"/>
      <c r="AS34" s="137"/>
      <c r="AT34" s="137"/>
      <c r="AU34" s="223"/>
      <c r="AV34"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Delayed</v>
      </c>
      <c r="AW34" s="92"/>
      <c r="AY34" s="94"/>
    </row>
    <row r="35" spans="1:51" s="93" customFormat="1" ht="73.5" customHeight="1" x14ac:dyDescent="0.25">
      <c r="A35" s="91"/>
      <c r="B35" s="222" t="str">
        <f>IF('INT-Pivots'!G35="","",'INT-Pivots'!G35)</f>
        <v>Output 3.2 Draft roadmap of financial intruments</v>
      </c>
      <c r="C35" s="159" t="str">
        <f>IF('INT-Pivots'!H35="","",'INT-Pivots'!H35)</f>
        <v>Number of plans, policies, laws, or regulations drafted or updated</v>
      </c>
      <c r="D35" s="160">
        <f>IF('INT-Pivots'!I35="","",IF(VALUE('INT-Pivots'!I35)=0,"",VALUE('INT-Pivots'!I35)))</f>
        <v>1</v>
      </c>
      <c r="E35" s="196" t="str">
        <f>IF('INT-Pivots'!J35=0,"-",IF('INT-Pivots'!J35="(blank)","-",'INT-Pivots'!J35))</f>
        <v>1 plan drafted or updated.</v>
      </c>
      <c r="F35" s="161">
        <f>IF('INT-Pivots'!K35="","",IF('INT-Pivots'!K35="(blank)","By project end",VALUE('INT-Pivots'!K35)))</f>
        <v>46266</v>
      </c>
      <c r="G35" s="162" t="str">
        <f>IF('INT-Pivots'!S35="","",IF('INT-Pivots'!S35="(blank)","-",'INT-Pivots'!S35))</f>
        <v>Policy, regulation or other guideline</v>
      </c>
      <c r="H35" s="159" t="str">
        <f>IF('INT-Pivots'!L35=0,"",'INT-Pivots'!L35)</f>
        <v>A draft roadmap for financial instruments in organic waste management will be developed. This roadmap will be based on the findings of the previous evaluations and workshops, tailoring financial tools to the specific needs of the identified projects. It will include a detailed assessment of existing financial mechanisms and propose new ones that address key challenges and opportunities. The roadmap will guide the government and private sector in mobilizing resources for the sustainable implementation of organic waste management projects.</v>
      </c>
      <c r="I35" s="159" t="str">
        <f>IF('INT-Pivots'!M35=0,"",IF('INT-Pivots'!M35="(blank)","-",'INT-Pivots'!M35))</f>
        <v>Available in English or other agreed UN language, and grammatically correct + English summary _x000D_
Involvement of the beneficiary government throughout the development process, for example through consultation meetings _x000D_
Involvement of the CCAC focal point _x000D_
Agreement to, or acknowledgement of, the product presented by the beneficiary government (at the appropriate level) and the CCAC Secretariat</v>
      </c>
      <c r="J35" s="134" t="str">
        <f>IF('INT-Pivots'!N35="","",'INT-Pivots'!N35)</f>
        <v>Accelerating actions to improve organic waste management and reduce methane emissions. (PA-24-003)</v>
      </c>
      <c r="K35" s="134" t="str">
        <f>IF('INT-Pivots'!F35=0,"",IF('INT-Pivots'!F35="(blank)","",'INT-Pivots'!F35))</f>
        <v>PA-24-003/3.2 Draft roadmap of financial intruments</v>
      </c>
      <c r="L35" s="138" t="str">
        <f>IF('INT-Pivots'!O35="","",'INT-Pivots'!O35)</f>
        <v>UNDP ()</v>
      </c>
      <c r="M35" s="135" t="str">
        <f>IF('INT-Pivots'!P35="","",'INT-Pivots'!P35)</f>
        <v>Waste</v>
      </c>
      <c r="N35" s="135" t="str">
        <f>IF('INT-Pivots'!Q35="","",'INT-Pivots'!Q35)</f>
        <v>Panama</v>
      </c>
      <c r="O35" s="135" t="str">
        <f>IF('INT-Pivots'!R35="","",'INT-Pivots'!R35)</f>
        <v>Financial institutions and government agencies.</v>
      </c>
      <c r="P35" s="139"/>
      <c r="Q35" s="139"/>
      <c r="R35" s="136" t="s">
        <v>65</v>
      </c>
      <c r="S35" s="137" t="s">
        <v>219</v>
      </c>
      <c r="T35" s="137" t="s">
        <v>220</v>
      </c>
      <c r="U35" s="137" t="s">
        <v>221</v>
      </c>
      <c r="V35" s="137" t="s">
        <v>138</v>
      </c>
      <c r="W35" s="137" t="s">
        <v>145</v>
      </c>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223"/>
      <c r="AV35"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35" s="92"/>
      <c r="AY35" s="94"/>
    </row>
    <row r="36" spans="1:51" s="93" customFormat="1" ht="66" customHeight="1" x14ac:dyDescent="0.25">
      <c r="A36" s="91"/>
      <c r="B36" s="222" t="str">
        <f>IF('INT-Pivots'!G36="","",'INT-Pivots'!G36)</f>
        <v>Activity 3.2.1Host a workshop with financial institutions, government agencies, and private entities to co-design financial instruments tailored to organic waste projects, ensuring gender inclusion in discussions.</v>
      </c>
      <c r="C36" s="159" t="str">
        <f>IF('INT-Pivots'!H36="","",'INT-Pivots'!H36)</f>
        <v>Organising, holding, or participating in a meeting or event</v>
      </c>
      <c r="D36" s="327" t="e">
        <f>IF('INT-Pivots'!I36="","",IF(VALUE('INT-Pivots'!I36)=0,"",VALUE('INT-Pivots'!I36)))</f>
        <v>#VALUE!</v>
      </c>
      <c r="E36" s="326" t="str">
        <f>IF('INT-Pivots'!J36=0,"-",IF('INT-Pivots'!J36="(blank)","-",'INT-Pivots'!J36))</f>
        <v>null</v>
      </c>
      <c r="F36" s="161">
        <f>IF('INT-Pivots'!K36="","",IF('INT-Pivots'!K36="(blank)","By project end",VALUE('INT-Pivots'!K36)))</f>
        <v>46082</v>
      </c>
      <c r="G36" s="162" t="str">
        <f>IF('INT-Pivots'!S36="","",IF('INT-Pivots'!S36="(blank)","-",'INT-Pivots'!S36))</f>
        <v>Work plan</v>
      </c>
      <c r="H36" s="159" t="str">
        <f>IF('INT-Pivots'!L36=0,"",'INT-Pivots'!L36)</f>
        <v>This workshop will bring together financial institutions, government agencies, private sector representatives, and women-led organizations to co-design innovative financial instruments for organic waste projects. Participants will collaborate on identifying barriers to financing and brainstorming tailored solutions, including gender-inclusive tools such as microfinance or capacity-building grants. The outcomes will form the foundation for a draft roadmap of financial mechanisms.</v>
      </c>
      <c r="I36" s="159" t="str">
        <f>IF('INT-Pivots'!M36=0,"",IF('INT-Pivots'!M36="(blank)","-",'INT-Pivots'!M36))</f>
        <v>null</v>
      </c>
      <c r="J36" s="134" t="str">
        <f>IF('INT-Pivots'!N36="","",'INT-Pivots'!N36)</f>
        <v>Accelerating actions to improve organic waste management and reduce methane emissions. (PA-24-003)</v>
      </c>
      <c r="K36" s="134" t="str">
        <f>IF('INT-Pivots'!F36=0,"",IF('INT-Pivots'!F36="(blank)","",'INT-Pivots'!F36))</f>
        <v>PA-24-003/3.2.1Host a workshop with financial institutions, government agencies, and private entities to co-design financial instruments tailored to organic waste projects, ensuring gender inclusion in discussions.</v>
      </c>
      <c r="L36" s="138" t="str">
        <f>IF('INT-Pivots'!O36="","",'INT-Pivots'!O36)</f>
        <v>UNDP ()</v>
      </c>
      <c r="M36" s="135" t="str">
        <f>IF('INT-Pivots'!P36="","",'INT-Pivots'!P36)</f>
        <v>Waste</v>
      </c>
      <c r="N36" s="135" t="str">
        <f>IF('INT-Pivots'!Q36="","",'INT-Pivots'!Q36)</f>
        <v>Panama</v>
      </c>
      <c r="O36" s="135" t="str">
        <f>IF('INT-Pivots'!R36="","",'INT-Pivots'!R36)</f>
        <v>null</v>
      </c>
      <c r="P36" s="139"/>
      <c r="Q36" s="139"/>
      <c r="R36" s="136" t="s">
        <v>65</v>
      </c>
      <c r="S36" s="137" t="s">
        <v>222</v>
      </c>
      <c r="T36" s="137" t="s">
        <v>223</v>
      </c>
      <c r="U36" s="137" t="s">
        <v>224</v>
      </c>
      <c r="V36" s="137" t="s">
        <v>225</v>
      </c>
      <c r="W36" s="137" t="s">
        <v>139</v>
      </c>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223"/>
      <c r="AV36"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36" s="92"/>
      <c r="AY36" s="94"/>
    </row>
    <row r="37" spans="1:51" s="93" customFormat="1" ht="108" x14ac:dyDescent="0.25">
      <c r="A37" s="91"/>
      <c r="B37" s="222" t="str">
        <f>IF('INT-Pivots'!G37="","",'INT-Pivots'!G37)</f>
        <v>Activity 3.2.2Draft a comprehensive roadmap with actionable steps and estimated budgets, prioritizing funds for women-led initiatives.</v>
      </c>
      <c r="C37" s="159" t="str">
        <f>IF('INT-Pivots'!H37="","",'INT-Pivots'!H37)</f>
        <v>Research, data collection, and/or report writing</v>
      </c>
      <c r="D37" s="327" t="e">
        <f>IF('INT-Pivots'!I37="","",IF(VALUE('INT-Pivots'!I37)=0,"",VALUE('INT-Pivots'!I37)))</f>
        <v>#VALUE!</v>
      </c>
      <c r="E37" s="326" t="str">
        <f>IF('INT-Pivots'!J37=0,"-",IF('INT-Pivots'!J37="(blank)","-",'INT-Pivots'!J37))</f>
        <v>null</v>
      </c>
      <c r="F37" s="161">
        <f>IF('INT-Pivots'!K37="","",IF('INT-Pivots'!K37="(blank)","By project end",VALUE('INT-Pivots'!K37)))</f>
        <v>46266</v>
      </c>
      <c r="G37" s="162" t="str">
        <f>IF('INT-Pivots'!S37="","",IF('INT-Pivots'!S37="(blank)","-",'INT-Pivots'!S37))</f>
        <v>Tool</v>
      </c>
      <c r="H37" s="159" t="str">
        <f>IF('INT-Pivots'!L37=0,"",'INT-Pivots'!L37)</f>
        <v>This activity will build on the workshop outcomes to develop a comprehensive roadmap for implementing financial instruments for organic waste management. The roadmap will include actionable steps, estimated budgets, and a clear timeline for implementation. Special attention will be given to prioritizing funding mechanisms that support women-led initiatives and community-based projects. The roadmap will serve as a strategic guide for stakeholders to mobilize resources and align efforts with national sustainability goals.</v>
      </c>
      <c r="I37" s="159" t="str">
        <f>IF('INT-Pivots'!M37=0,"",IF('INT-Pivots'!M37="(blank)","-",'INT-Pivots'!M37))</f>
        <v>null</v>
      </c>
      <c r="J37" s="134" t="str">
        <f>IF('INT-Pivots'!N37="","",'INT-Pivots'!N37)</f>
        <v>Accelerating actions to improve organic waste management and reduce methane emissions. (PA-24-003)</v>
      </c>
      <c r="K37" s="134" t="str">
        <f>IF('INT-Pivots'!F37=0,"",IF('INT-Pivots'!F37="(blank)","",'INT-Pivots'!F37))</f>
        <v>PA-24-003/3.2.2Draft a comprehensive roadmap with actionable steps and estimated budgets, prioritizing funds for women-led initiatives.</v>
      </c>
      <c r="L37" s="138" t="str">
        <f>IF('INT-Pivots'!O37="","",'INT-Pivots'!O37)</f>
        <v>UNDP ()</v>
      </c>
      <c r="M37" s="135" t="str">
        <f>IF('INT-Pivots'!P37="","",'INT-Pivots'!P37)</f>
        <v>Waste</v>
      </c>
      <c r="N37" s="135" t="str">
        <f>IF('INT-Pivots'!Q37="","",'INT-Pivots'!Q37)</f>
        <v>Panama</v>
      </c>
      <c r="O37" s="135" t="str">
        <f>IF('INT-Pivots'!R37="","",'INT-Pivots'!R37)</f>
        <v>null</v>
      </c>
      <c r="P37" s="139"/>
      <c r="Q37" s="139"/>
      <c r="R37" s="136" t="s">
        <v>184</v>
      </c>
      <c r="S37" s="137" t="s">
        <v>180</v>
      </c>
      <c r="T37" s="137" t="s">
        <v>180</v>
      </c>
      <c r="U37" s="137" t="s">
        <v>180</v>
      </c>
      <c r="V37" s="137" t="s">
        <v>180</v>
      </c>
      <c r="W37" s="137" t="s">
        <v>145</v>
      </c>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223"/>
      <c r="AV37"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37" s="92"/>
      <c r="AY37" s="94"/>
    </row>
    <row r="38" spans="1:51" s="93" customFormat="1" ht="81" x14ac:dyDescent="0.25">
      <c r="A38" s="91"/>
      <c r="B38" s="222" t="str">
        <f>IF('INT-Pivots'!G38="","",'INT-Pivots'!G38)</f>
        <v>Activity 3.2.3Create an interactive digital roadmap for dissemination to public and private stakeholders.</v>
      </c>
      <c r="C38" s="159" t="str">
        <f>IF('INT-Pivots'!H38="","",'INT-Pivots'!H38)</f>
        <v>Producing and distributing communications materials</v>
      </c>
      <c r="D38" s="327" t="e">
        <f>IF('INT-Pivots'!I38="","",IF(VALUE('INT-Pivots'!I38)=0,"",VALUE('INT-Pivots'!I38)))</f>
        <v>#VALUE!</v>
      </c>
      <c r="E38" s="326" t="str">
        <f>IF('INT-Pivots'!J38=0,"-",IF('INT-Pivots'!J38="(blank)","-",'INT-Pivots'!J38))</f>
        <v>null</v>
      </c>
      <c r="F38" s="161">
        <f>IF('INT-Pivots'!K38="","",IF('INT-Pivots'!K38="(blank)","By project end",VALUE('INT-Pivots'!K38)))</f>
        <v>46266</v>
      </c>
      <c r="G38" s="162" t="str">
        <f>IF('INT-Pivots'!S38="","",IF('INT-Pivots'!S38="(blank)","-",'INT-Pivots'!S38))</f>
        <v>Meeting report</v>
      </c>
      <c r="H38" s="159" t="str">
        <f>IF('INT-Pivots'!L38=0,"",'INT-Pivots'!L38)</f>
        <v>To enhance accessibility and engagement, this activity will involve transforming the financial roadmap into an interactive digital format. The digital roadmap will include user-friendly navigation features, visualizations of key data, and links to supporting resources. It will be disseminated through online platforms and shared with public and private stakeholders to facilitate its use in decision-making and investment planning.</v>
      </c>
      <c r="I38" s="159" t="str">
        <f>IF('INT-Pivots'!M38=0,"",IF('INT-Pivots'!M38="(blank)","-",'INT-Pivots'!M38))</f>
        <v>null</v>
      </c>
      <c r="J38" s="134" t="str">
        <f>IF('INT-Pivots'!N38="","",'INT-Pivots'!N38)</f>
        <v>Accelerating actions to improve organic waste management and reduce methane emissions. (PA-24-003)</v>
      </c>
      <c r="K38" s="134" t="str">
        <f>IF('INT-Pivots'!F38=0,"",IF('INT-Pivots'!F38="(blank)","",'INT-Pivots'!F38))</f>
        <v>PA-24-003/3.2.3Create an interactive digital roadmap for dissemination to public and private stakeholders.</v>
      </c>
      <c r="L38" s="138" t="str">
        <f>IF('INT-Pivots'!O38="","",'INT-Pivots'!O38)</f>
        <v>UNDP ()</v>
      </c>
      <c r="M38" s="135" t="str">
        <f>IF('INT-Pivots'!P38="","",'INT-Pivots'!P38)</f>
        <v>Waste</v>
      </c>
      <c r="N38" s="135" t="str">
        <f>IF('INT-Pivots'!Q38="","",'INT-Pivots'!Q38)</f>
        <v>Panama</v>
      </c>
      <c r="O38" s="135" t="str">
        <f>IF('INT-Pivots'!R38="","",'INT-Pivots'!R38)</f>
        <v>null</v>
      </c>
      <c r="P38" s="139"/>
      <c r="Q38" s="139"/>
      <c r="R38" s="136" t="s">
        <v>184</v>
      </c>
      <c r="S38" s="137" t="s">
        <v>180</v>
      </c>
      <c r="T38" s="137" t="s">
        <v>180</v>
      </c>
      <c r="U38" s="137" t="s">
        <v>180</v>
      </c>
      <c r="V38" s="137" t="s">
        <v>180</v>
      </c>
      <c r="W38" s="137" t="s">
        <v>145</v>
      </c>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223"/>
      <c r="AV38"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38" s="92"/>
      <c r="AY38" s="94"/>
    </row>
    <row r="39" spans="1:51" s="96" customFormat="1" ht="59.25" customHeight="1" x14ac:dyDescent="0.25">
      <c r="A39" s="95"/>
      <c r="B39" s="222" t="str">
        <f>IF('INT-Pivots'!G39="","",'INT-Pivots'!G39)</f>
        <v>Outcome 4. The Government of Panama has increased its capacity to assess and implement SLCP mitigation measures by the end of the project or soon after.</v>
      </c>
      <c r="C39" s="159" t="str">
        <f>IF('INT-Pivots'!H39="","",'INT-Pivots'!H39)</f>
        <v>Number of government entities with a demonstrated improved capacity for SLCP action</v>
      </c>
      <c r="D39" s="160">
        <f>IF('INT-Pivots'!I39="","",IF(VALUE('INT-Pivots'!I39)=0,"",VALUE('INT-Pivots'!I39)))</f>
        <v>20</v>
      </c>
      <c r="E39" s="196" t="str">
        <f>IF('INT-Pivots'!J39=0,"-",IF('INT-Pivots'!J39="(blank)","-",'INT-Pivots'!J39))</f>
        <v>20 government entities with improved capacity for SLCP action.</v>
      </c>
      <c r="F39" s="161" t="str">
        <f>IF('INT-Pivots'!K39="","",IF('INT-Pivots'!K39="(blank)","By project end",VALUE('INT-Pivots'!K39)))</f>
        <v>By project end</v>
      </c>
      <c r="G39" s="162" t="str">
        <f>IF('INT-Pivots'!S39="","",IF('INT-Pivots'!S39="(blank)","-",'INT-Pivots'!S39))</f>
        <v>-</v>
      </c>
      <c r="H39" s="159" t="str">
        <f>IF('INT-Pivots'!L39=0,"",'INT-Pivots'!L39)</f>
        <v>The project aims to strengthen the government’s capacity to evaluate and monitor organic waste management projects effectively. By developing targeted training programs and fostering collaboration with key stakeholders, the project ensures that newly acquired knowledge and skills are applied in practice. Knowledge-sharing platforms will play a pivotal role in disseminating results, lessons learned, and case studies while supporting the development of training materials and fostering local expertise. These efforts aim to facilitate the sustainable implementation of Short-Lived Climate Pollutant (SLCP) mitigation measures._x000D_
_x000D_
The project assumes that by enhancing technical capacity, the government will be better equipped to design and implement effective policies and measures, creating a strong foundation for the long-term success of SLCP reduction initiatives linked to organic waste management.</v>
      </c>
      <c r="I39" s="159" t="str">
        <f>IF('INT-Pivots'!M39=0,"",IF('INT-Pivots'!M39="(blank)","-",'INT-Pivots'!M39))</f>
        <v>-</v>
      </c>
      <c r="J39" s="134" t="str">
        <f>IF('INT-Pivots'!N39="","",'INT-Pivots'!N39)</f>
        <v>Accelerating actions to improve organic waste management and reduce methane emissions. (PA-24-003)</v>
      </c>
      <c r="K39" s="134" t="str">
        <f>IF('INT-Pivots'!F39=0,"",IF('INT-Pivots'!F39="(blank)","",'INT-Pivots'!F39))</f>
        <v>PA-24-003/4. The Government of Panama has increased its capacity to assess and implement SLCP mitigation measures by the end of the project or soon after.</v>
      </c>
      <c r="L39" s="138" t="str">
        <f>IF('INT-Pivots'!O39="","",'INT-Pivots'!O39)</f>
        <v>(blank)</v>
      </c>
      <c r="M39" s="135" t="str">
        <f>IF('INT-Pivots'!P39="","",'INT-Pivots'!P39)</f>
        <v>Waste</v>
      </c>
      <c r="N39" s="135" t="str">
        <f>IF('INT-Pivots'!Q39="","",'INT-Pivots'!Q39)</f>
        <v>(blank)</v>
      </c>
      <c r="O39" s="135" t="str">
        <f>IF('INT-Pivots'!R39="","",'INT-Pivots'!R39)</f>
        <v>(blank)</v>
      </c>
      <c r="P39" s="139"/>
      <c r="Q39" s="139"/>
      <c r="R39" s="136" t="s">
        <v>65</v>
      </c>
      <c r="S39" s="137" t="s">
        <v>226</v>
      </c>
      <c r="T39" s="137" t="s">
        <v>227</v>
      </c>
      <c r="U39" s="137" t="s">
        <v>227</v>
      </c>
      <c r="V39" s="137" t="s">
        <v>180</v>
      </c>
      <c r="W39" s="137" t="s">
        <v>145</v>
      </c>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223"/>
      <c r="AV39"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39" s="132"/>
    </row>
    <row r="40" spans="1:51" s="98" customFormat="1" ht="121.5" x14ac:dyDescent="0.25">
      <c r="A40" s="97"/>
      <c r="B40" s="222" t="str">
        <f>IF('INT-Pivots'!G40="","",'INT-Pivots'!G40)</f>
        <v>Output 4.1 Capacity building and technical assistance</v>
      </c>
      <c r="C40" s="159" t="str">
        <f>IF('INT-Pivots'!H40="","",'INT-Pivots'!H40)</f>
        <v>Number of public events, webinars, or side events hosted</v>
      </c>
      <c r="D40" s="160">
        <f>IF('INT-Pivots'!I40="","",IF(VALUE('INT-Pivots'!I40)=0,"",VALUE('INT-Pivots'!I40)))</f>
        <v>4</v>
      </c>
      <c r="E40" s="196" t="str">
        <f>IF('INT-Pivots'!J40=0,"-",IF('INT-Pivots'!J40="(blank)","-",'INT-Pivots'!J40))</f>
        <v>4 workshops conducted with government entities.</v>
      </c>
      <c r="F40" s="161">
        <f>IF('INT-Pivots'!K40="","",IF('INT-Pivots'!K40="(blank)","By project end",VALUE('INT-Pivots'!K40)))</f>
        <v>46539</v>
      </c>
      <c r="G40" s="162" t="str">
        <f>IF('INT-Pivots'!S40="","",IF('INT-Pivots'!S40="(blank)","-",'INT-Pivots'!S40))</f>
        <v>Meeting report, Training materials</v>
      </c>
      <c r="H40" s="159" t="str">
        <f>IF('INT-Pivots'!L40=0,"",'INT-Pivots'!L40)</f>
        <v>Capacity building workshops and Technical Assistance for stakeholders working on organic waste management. These workshops will focus on enhancing the participants understanding of project development, cost-benefit analysis, and SLCP mitigation strategies. Training materials will be tailored to Panama's context, particulary focusing on the MERCA market in Panama City. The goal is to equip governemnt entities and other stakeholders with the knowledge and tools to implement effective organic waste management projects, while promoting collaboration and knowledge-sharing across sectors.</v>
      </c>
      <c r="I40" s="159" t="str">
        <f>IF('INT-Pivots'!M40=0,"",IF('INT-Pivots'!M40="(blank)","-",'INT-Pivots'!M40))</f>
        <v>Agenda and event plan cleared by the beneficiary and/or CCAC Secretariat _x000D_
Event is promoted &amp; details about event shared with CCAC at least one week in advance to support promotion _x000D_
CCAC is recognised (logo and as part of the agenda) _x000D_
Uses CCAC presentation template (where relevant / as an option)</v>
      </c>
      <c r="J40" s="134" t="str">
        <f>IF('INT-Pivots'!N40="","",'INT-Pivots'!N40)</f>
        <v>Accelerating actions to improve organic waste management and reduce methane emissions. (PA-24-003)</v>
      </c>
      <c r="K40" s="134" t="str">
        <f>IF('INT-Pivots'!F40=0,"",IF('INT-Pivots'!F40="(blank)","",'INT-Pivots'!F40))</f>
        <v>PA-24-003/4.1 Capacity building and technical assistance</v>
      </c>
      <c r="L40" s="138" t="str">
        <f>IF('INT-Pivots'!O40="","",'INT-Pivots'!O40)</f>
        <v>UNDP ()</v>
      </c>
      <c r="M40" s="135" t="str">
        <f>IF('INT-Pivots'!P40="","",'INT-Pivots'!P40)</f>
        <v>Waste</v>
      </c>
      <c r="N40" s="135" t="str">
        <f>IF('INT-Pivots'!Q40="","",'INT-Pivots'!Q40)</f>
        <v>Panama</v>
      </c>
      <c r="O40" s="135" t="str">
        <f>IF('INT-Pivots'!R40="","",'INT-Pivots'!R40)</f>
        <v>Local governments, private sector, and NGOs.</v>
      </c>
      <c r="P40" s="139"/>
      <c r="Q40" s="139"/>
      <c r="R40" s="136" t="s">
        <v>65</v>
      </c>
      <c r="S40" s="137" t="s">
        <v>228</v>
      </c>
      <c r="T40" s="137" t="s">
        <v>227</v>
      </c>
      <c r="U40" s="137" t="s">
        <v>227</v>
      </c>
      <c r="V40" s="137" t="s">
        <v>138</v>
      </c>
      <c r="W40" s="137" t="s">
        <v>151</v>
      </c>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223"/>
      <c r="AV40"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40" s="133"/>
    </row>
    <row r="41" spans="1:51" s="98" customFormat="1" ht="64.5" customHeight="1" x14ac:dyDescent="0.25">
      <c r="A41" s="97"/>
      <c r="B41" s="222" t="str">
        <f>IF('INT-Pivots'!G41="","",'INT-Pivots'!G41)</f>
        <v>Activity 4.1.1Organize training workshops for government officials and market stakeholders on SLCP mitigation strategies, offering flexible schedules and childcare options to ensure women’s participation.</v>
      </c>
      <c r="C41" s="159" t="str">
        <f>IF('INT-Pivots'!H41="","",'INT-Pivots'!H41)</f>
        <v>Developing and/or delivering training</v>
      </c>
      <c r="D41" s="327" t="e">
        <f>IF('INT-Pivots'!I41="","",IF(VALUE('INT-Pivots'!I41)=0,"",VALUE('INT-Pivots'!I41)))</f>
        <v>#VALUE!</v>
      </c>
      <c r="E41" s="326" t="str">
        <f>IF('INT-Pivots'!J41=0,"-",IF('INT-Pivots'!J41="(blank)","-",'INT-Pivots'!J41))</f>
        <v>null</v>
      </c>
      <c r="F41" s="161">
        <f>IF('INT-Pivots'!K41="","",IF('INT-Pivots'!K41="(blank)","By project end",VALUE('INT-Pivots'!K41)))</f>
        <v>46357</v>
      </c>
      <c r="G41" s="162" t="str">
        <f>IF('INT-Pivots'!S41="","",IF('INT-Pivots'!S41="(blank)","-",'INT-Pivots'!S41))</f>
        <v>Training materials</v>
      </c>
      <c r="H41" s="159" t="str">
        <f>IF('INT-Pivots'!L41=0,"",'INT-Pivots'!L41)</f>
        <v>This activity will involve organizing a series of capacity-building workshops aimed at enhancing the technical knowledge of government officials, market stakeholders, and other relevant actors on SLCP mitigation strategies. The workshops will cover topics such as best practices in organic waste management, SLCP reduction, and the integration of gender-sensitive approaches. To ensure equal participation, flexible schedules and childcare options will be provided for women participants. Training sessions will be delivered both in-person and virtually to maximize accessibility.</v>
      </c>
      <c r="I41" s="159" t="str">
        <f>IF('INT-Pivots'!M41=0,"",IF('INT-Pivots'!M41="(blank)","-",'INT-Pivots'!M41))</f>
        <v>null</v>
      </c>
      <c r="J41" s="134" t="str">
        <f>IF('INT-Pivots'!N41="","",'INT-Pivots'!N41)</f>
        <v>Accelerating actions to improve organic waste management and reduce methane emissions. (PA-24-003)</v>
      </c>
      <c r="K41" s="134" t="str">
        <f>IF('INT-Pivots'!F41=0,"",IF('INT-Pivots'!F41="(blank)","",'INT-Pivots'!F41))</f>
        <v>PA-24-003/4.1.1Organize training workshops for government officials and market stakeholders on SLCP mitigation strategies, offering flexible schedules and childcare options to ensure women’s participation.</v>
      </c>
      <c r="L41" s="138" t="str">
        <f>IF('INT-Pivots'!O41="","",'INT-Pivots'!O41)</f>
        <v>UNDP ()</v>
      </c>
      <c r="M41" s="135" t="str">
        <f>IF('INT-Pivots'!P41="","",'INT-Pivots'!P41)</f>
        <v>Waste</v>
      </c>
      <c r="N41" s="135" t="str">
        <f>IF('INT-Pivots'!Q41="","",'INT-Pivots'!Q41)</f>
        <v>Panama</v>
      </c>
      <c r="O41" s="135" t="str">
        <f>IF('INT-Pivots'!R41="","",'INT-Pivots'!R41)</f>
        <v>null</v>
      </c>
      <c r="P41" s="139"/>
      <c r="Q41" s="139"/>
      <c r="R41" s="136" t="s">
        <v>65</v>
      </c>
      <c r="S41" s="137" t="s">
        <v>229</v>
      </c>
      <c r="T41" s="137" t="s">
        <v>180</v>
      </c>
      <c r="U41" s="137" t="s">
        <v>180</v>
      </c>
      <c r="V41" s="137" t="s">
        <v>230</v>
      </c>
      <c r="W41" s="137" t="s">
        <v>151</v>
      </c>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223"/>
      <c r="AV41"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c r="AW41" s="133"/>
    </row>
    <row r="42" spans="1:51" s="98" customFormat="1" ht="47.25" customHeight="1" x14ac:dyDescent="0.25">
      <c r="A42" s="97"/>
      <c r="B42" s="222" t="str">
        <f>IF('INT-Pivots'!G42="","",'INT-Pivots'!G42)</f>
        <v>Activity 4.1.2Develop training materials tailored to Panama’s context, including gender-sensitive approaches to waste management.</v>
      </c>
      <c r="C42" s="159" t="str">
        <f>IF('INT-Pivots'!H42="","",'INT-Pivots'!H42)</f>
        <v>Producing and distributing communications materials</v>
      </c>
      <c r="D42" s="327" t="e">
        <f>IF('INT-Pivots'!I42="","",IF(VALUE('INT-Pivots'!I42)=0,"",VALUE('INT-Pivots'!I42)))</f>
        <v>#VALUE!</v>
      </c>
      <c r="E42" s="326" t="str">
        <f>IF('INT-Pivots'!J42=0,"-",IF('INT-Pivots'!J42="(blank)","-",'INT-Pivots'!J42))</f>
        <v>null</v>
      </c>
      <c r="F42" s="161">
        <f>IF('INT-Pivots'!K42="","",IF('INT-Pivots'!K42="(blank)","By project end",VALUE('INT-Pivots'!K42)))</f>
        <v>46266</v>
      </c>
      <c r="G42" s="162" t="str">
        <f>IF('INT-Pivots'!S42="","",IF('INT-Pivots'!S42="(blank)","-",'INT-Pivots'!S42))</f>
        <v>Tool</v>
      </c>
      <c r="H42" s="159" t="str">
        <f>IF('INT-Pivots'!L42=0,"",'INT-Pivots'!L42)</f>
        <v>This activity will focus on designing and developing training materials that are tailored to Panama’s specific context in waste management and SLCP mitigation. The materials will include presentations, handouts, case studies, and practical exercises that address local challenges and opportunities. Gender-sensitive approaches will be integrated into the materials to highlight the role of women in waste management and promote inclusive practices. These resources will be made available in both print and digital formats to ensure broad accessibility.</v>
      </c>
      <c r="I42" s="159" t="str">
        <f>IF('INT-Pivots'!M42=0,"",IF('INT-Pivots'!M42="(blank)","-",'INT-Pivots'!M42))</f>
        <v>null</v>
      </c>
      <c r="J42" s="134" t="str">
        <f>IF('INT-Pivots'!N42="","",'INT-Pivots'!N42)</f>
        <v>Accelerating actions to improve organic waste management and reduce methane emissions. (PA-24-003)</v>
      </c>
      <c r="K42" s="134" t="str">
        <f>IF('INT-Pivots'!F42=0,"",IF('INT-Pivots'!F42="(blank)","",'INT-Pivots'!F42))</f>
        <v>PA-24-003/4.1.2Develop training materials tailored to Panama’s context, including gender-sensitive approaches to waste management.</v>
      </c>
      <c r="L42" s="138" t="str">
        <f>IF('INT-Pivots'!O42="","",'INT-Pivots'!O42)</f>
        <v>UNDP ()</v>
      </c>
      <c r="M42" s="135" t="str">
        <f>IF('INT-Pivots'!P42="","",'INT-Pivots'!P42)</f>
        <v>Waste</v>
      </c>
      <c r="N42" s="135" t="str">
        <f>IF('INT-Pivots'!Q42="","",'INT-Pivots'!Q42)</f>
        <v>Panama</v>
      </c>
      <c r="O42" s="135" t="str">
        <f>IF('INT-Pivots'!R42="","",'INT-Pivots'!R42)</f>
        <v>null</v>
      </c>
      <c r="P42" s="139"/>
      <c r="Q42" s="139"/>
      <c r="R42" s="136" t="s">
        <v>184</v>
      </c>
      <c r="S42" s="137" t="s">
        <v>180</v>
      </c>
      <c r="T42" s="137" t="s">
        <v>180</v>
      </c>
      <c r="U42" s="137" t="s">
        <v>180</v>
      </c>
      <c r="V42" s="137" t="s">
        <v>180</v>
      </c>
      <c r="W42" s="137" t="s">
        <v>145</v>
      </c>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223"/>
      <c r="AV42"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c r="AW42" s="133"/>
    </row>
    <row r="43" spans="1:51" s="57" customFormat="1" ht="52.5" customHeight="1" x14ac:dyDescent="0.25">
      <c r="B43" s="222" t="str">
        <f>IF('INT-Pivots'!G43="","",'INT-Pivots'!G43)</f>
        <v>Activity 4.1.3Establish a knowledge-sharing platform for continuous capacity-building,</v>
      </c>
      <c r="C43" s="159" t="str">
        <f>IF('INT-Pivots'!H43="","",'INT-Pivots'!H43)</f>
        <v>Producing and distributing communications materials</v>
      </c>
      <c r="D43" s="327" t="e">
        <f>IF('INT-Pivots'!I43="","",IF(VALUE('INT-Pivots'!I43)=0,"",VALUE('INT-Pivots'!I43)))</f>
        <v>#VALUE!</v>
      </c>
      <c r="E43" s="326" t="str">
        <f>IF('INT-Pivots'!J43=0,"-",IF('INT-Pivots'!J43="(blank)","-",'INT-Pivots'!J43))</f>
        <v>null</v>
      </c>
      <c r="F43" s="161">
        <f>IF('INT-Pivots'!K43="","",IF('INT-Pivots'!K43="(blank)","By project end",VALUE('INT-Pivots'!K43)))</f>
        <v>46539</v>
      </c>
      <c r="G43" s="162" t="str">
        <f>IF('INT-Pivots'!S43="","",IF('INT-Pivots'!S43="(blank)","-",'INT-Pivots'!S43))</f>
        <v>Work plan</v>
      </c>
      <c r="H43" s="159" t="str">
        <f>IF('INT-Pivots'!L43=0,"",'INT-Pivots'!L43)</f>
        <v>This activity involves creating a knowledge-sharing platform to provide ongoing support and capacity-building for stakeholders engaged in SLCP mitigation. The platform will feature resources such as training materials, case studies, and interactive forums for peer learning. Best practices and lessons learned from both women and men will be documented and showcased to promote gender-inclusive approaches. The platform will be accessible online, ensuring that stakeholders from across Panama can benefit from the resources and collaborate on shared goals.</v>
      </c>
      <c r="I43" s="159" t="str">
        <f>IF('INT-Pivots'!M43=0,"",IF('INT-Pivots'!M43="(blank)","-",'INT-Pivots'!M43))</f>
        <v>null</v>
      </c>
      <c r="J43" s="134" t="str">
        <f>IF('INT-Pivots'!N43="","",'INT-Pivots'!N43)</f>
        <v>Accelerating actions to improve organic waste management and reduce methane emissions. (PA-24-003)</v>
      </c>
      <c r="K43" s="134" t="str">
        <f>IF('INT-Pivots'!F43=0,"",IF('INT-Pivots'!F43="(blank)","",'INT-Pivots'!F43))</f>
        <v>PA-24-003/4.1.3Establish a knowledge-sharing platform for continuous capacity-building,</v>
      </c>
      <c r="L43" s="138" t="str">
        <f>IF('INT-Pivots'!O43="","",'INT-Pivots'!O43)</f>
        <v>UNDP ()</v>
      </c>
      <c r="M43" s="135" t="str">
        <f>IF('INT-Pivots'!P43="","",'INT-Pivots'!P43)</f>
        <v>Waste</v>
      </c>
      <c r="N43" s="135" t="str">
        <f>IF('INT-Pivots'!Q43="","",'INT-Pivots'!Q43)</f>
        <v>Panama</v>
      </c>
      <c r="O43" s="135" t="str">
        <f>IF('INT-Pivots'!R43="","",'INT-Pivots'!R43)</f>
        <v>null</v>
      </c>
      <c r="P43" s="139"/>
      <c r="Q43" s="139"/>
      <c r="R43" s="136" t="s">
        <v>184</v>
      </c>
      <c r="S43" s="137" t="s">
        <v>180</v>
      </c>
      <c r="T43" s="137" t="s">
        <v>180</v>
      </c>
      <c r="U43" s="137" t="s">
        <v>180</v>
      </c>
      <c r="V43" s="137" t="s">
        <v>180</v>
      </c>
      <c r="W43" s="137" t="s">
        <v>145</v>
      </c>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223"/>
      <c r="AV43"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Not started</v>
      </c>
    </row>
    <row r="44" spans="1:51" s="57" customFormat="1" ht="56.25" customHeight="1" x14ac:dyDescent="0.25">
      <c r="B44" s="222" t="str">
        <f>IF('INT-Pivots'!G44="","",'INT-Pivots'!G44)</f>
        <v>Activity 4.1.4Project Management and Administration</v>
      </c>
      <c r="C44" s="159" t="str">
        <f>IF('INT-Pivots'!H44="","",'INT-Pivots'!H44)</f>
        <v>Other</v>
      </c>
      <c r="D44" s="327" t="e">
        <f>IF('INT-Pivots'!I44="","",IF(VALUE('INT-Pivots'!I44)=0,"",VALUE('INT-Pivots'!I44)))</f>
        <v>#VALUE!</v>
      </c>
      <c r="E44" s="326" t="str">
        <f>IF('INT-Pivots'!J44=0,"-",IF('INT-Pivots'!J44="(blank)","-",'INT-Pivots'!J44))</f>
        <v>null</v>
      </c>
      <c r="F44" s="161">
        <f>IF('INT-Pivots'!K44="","",IF('INT-Pivots'!K44="(blank)","By project end",VALUE('INT-Pivots'!K44)))</f>
        <v>46539</v>
      </c>
      <c r="G44" s="162" t="str">
        <f>IF('INT-Pivots'!S44="","",IF('INT-Pivots'!S44="(blank)","-",'INT-Pivots'!S44))</f>
        <v>null</v>
      </c>
      <c r="H44" s="159" t="str">
        <f>IF('INT-Pivots'!L44=0,"",'INT-Pivots'!L44)</f>
        <v>This activity will ensure the efficient management of the project, covering general operational costs, monitoring, financial and administrative reporting, as well as overall project coordination. It will also include expenses related to technical supervision and contract management.</v>
      </c>
      <c r="I44" s="159" t="str">
        <f>IF('INT-Pivots'!M44=0,"",IF('INT-Pivots'!M44="(blank)","-",'INT-Pivots'!M44))</f>
        <v>null</v>
      </c>
      <c r="J44" s="134" t="str">
        <f>IF('INT-Pivots'!N44="","",'INT-Pivots'!N44)</f>
        <v>Accelerating actions to improve organic waste management and reduce methane emissions. (PA-24-003)</v>
      </c>
      <c r="K44" s="134" t="str">
        <f>IF('INT-Pivots'!F44=0,"",IF('INT-Pivots'!F44="(blank)","",'INT-Pivots'!F44))</f>
        <v>PA-24-003/4.1.4Project Management and Administration</v>
      </c>
      <c r="L44" s="138" t="str">
        <f>IF('INT-Pivots'!O44="","",'INT-Pivots'!O44)</f>
        <v>UNDP ()</v>
      </c>
      <c r="M44" s="135" t="str">
        <f>IF('INT-Pivots'!P44="","",'INT-Pivots'!P44)</f>
        <v>Waste</v>
      </c>
      <c r="N44" s="135" t="str">
        <f>IF('INT-Pivots'!Q44="","",'INT-Pivots'!Q44)</f>
        <v>Panama</v>
      </c>
      <c r="O44" s="135" t="str">
        <f>IF('INT-Pivots'!R44="","",'INT-Pivots'!R44)</f>
        <v>null</v>
      </c>
      <c r="P44" s="139"/>
      <c r="Q44" s="139"/>
      <c r="R44" s="136" t="s">
        <v>65</v>
      </c>
      <c r="S44" s="137" t="s">
        <v>231</v>
      </c>
      <c r="T44" s="137" t="s">
        <v>232</v>
      </c>
      <c r="U44" s="137" t="s">
        <v>232</v>
      </c>
      <c r="V44" s="137" t="s">
        <v>180</v>
      </c>
      <c r="W44" s="137" t="s">
        <v>145</v>
      </c>
      <c r="X44" s="137"/>
      <c r="Y44" s="137"/>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223"/>
      <c r="AV44"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On track</v>
      </c>
    </row>
    <row r="45" spans="1:51" s="57" customFormat="1" ht="15" x14ac:dyDescent="0.25">
      <c r="B45" s="222" t="str">
        <f>IF('INT-Pivots'!G45="","",'INT-Pivots'!G45)</f>
        <v/>
      </c>
      <c r="C45" s="159" t="str">
        <f>IF('INT-Pivots'!H45="","",'INT-Pivots'!H45)</f>
        <v/>
      </c>
      <c r="D45" s="160" t="str">
        <f>IF('INT-Pivots'!I45="","",IF(VALUE('INT-Pivots'!I45)=0,"",VALUE('INT-Pivots'!I45)))</f>
        <v/>
      </c>
      <c r="E45" s="196" t="str">
        <f>IF('INT-Pivots'!J45=0,"-",IF('INT-Pivots'!J45="(blank)","-",'INT-Pivots'!J45))</f>
        <v>-</v>
      </c>
      <c r="F45" s="161" t="str">
        <f>IF('INT-Pivots'!K45="","",IF('INT-Pivots'!K45="(blank)","By project end",VALUE('INT-Pivots'!K45)))</f>
        <v/>
      </c>
      <c r="G45" s="162" t="str">
        <f>IF('INT-Pivots'!S45="","",IF('INT-Pivots'!S45="(blank)","-",'INT-Pivots'!S45))</f>
        <v/>
      </c>
      <c r="H45" s="159" t="str">
        <f>IF('INT-Pivots'!L45=0,"",'INT-Pivots'!L45)</f>
        <v/>
      </c>
      <c r="I45" s="159" t="str">
        <f>IF('INT-Pivots'!M45=0,"",IF('INT-Pivots'!M45="(blank)","-",'INT-Pivots'!M45))</f>
        <v/>
      </c>
      <c r="J45" s="134" t="str">
        <f>IF('INT-Pivots'!N45="","",'INT-Pivots'!N45)</f>
        <v/>
      </c>
      <c r="K45" s="134" t="str">
        <f>IF('INT-Pivots'!F45=0,"",IF('INT-Pivots'!F45="(blank)","",'INT-Pivots'!F45))</f>
        <v/>
      </c>
      <c r="L45" s="138" t="str">
        <f>IF('INT-Pivots'!O45="","",'INT-Pivots'!O45)</f>
        <v/>
      </c>
      <c r="M45" s="135" t="str">
        <f>IF('INT-Pivots'!P45="","",'INT-Pivots'!P45)</f>
        <v/>
      </c>
      <c r="N45" s="135" t="str">
        <f>IF('INT-Pivots'!Q45="","",'INT-Pivots'!Q45)</f>
        <v/>
      </c>
      <c r="O45" s="135" t="str">
        <f>IF('INT-Pivots'!R45="","",'INT-Pivots'!R45)</f>
        <v/>
      </c>
      <c r="P45" s="139"/>
      <c r="Q45" s="139"/>
      <c r="R45" s="136"/>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223"/>
      <c r="AV45"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6" spans="1:51" s="57" customFormat="1" ht="15" x14ac:dyDescent="0.25">
      <c r="B46" s="222" t="str">
        <f>IF('INT-Pivots'!G46="","",'INT-Pivots'!G46)</f>
        <v/>
      </c>
      <c r="C46" s="159" t="str">
        <f>IF('INT-Pivots'!H46="","",'INT-Pivots'!H46)</f>
        <v/>
      </c>
      <c r="D46" s="160" t="str">
        <f>IF('INT-Pivots'!I46="","",IF(VALUE('INT-Pivots'!I46)=0,"",VALUE('INT-Pivots'!I46)))</f>
        <v/>
      </c>
      <c r="E46" s="196" t="str">
        <f>IF('INT-Pivots'!J46=0,"-",IF('INT-Pivots'!J46="(blank)","-",'INT-Pivots'!J46))</f>
        <v>-</v>
      </c>
      <c r="F46" s="161" t="str">
        <f>IF('INT-Pivots'!K46="","",IF('INT-Pivots'!K46="(blank)","By project end",VALUE('INT-Pivots'!K46)))</f>
        <v/>
      </c>
      <c r="G46" s="162" t="str">
        <f>IF('INT-Pivots'!S46="","",IF('INT-Pivots'!S46="(blank)","-",'INT-Pivots'!S46))</f>
        <v/>
      </c>
      <c r="H46" s="159" t="str">
        <f>IF('INT-Pivots'!L46=0,"",'INT-Pivots'!L46)</f>
        <v/>
      </c>
      <c r="I46" s="159" t="str">
        <f>IF('INT-Pivots'!M46=0,"",IF('INT-Pivots'!M46="(blank)","-",'INT-Pivots'!M46))</f>
        <v/>
      </c>
      <c r="J46" s="134" t="str">
        <f>IF('INT-Pivots'!N46="","",'INT-Pivots'!N46)</f>
        <v/>
      </c>
      <c r="K46" s="134" t="str">
        <f>IF('INT-Pivots'!F46=0,"",IF('INT-Pivots'!F46="(blank)","",'INT-Pivots'!F46))</f>
        <v/>
      </c>
      <c r="L46" s="138" t="str">
        <f>IF('INT-Pivots'!O46="","",'INT-Pivots'!O46)</f>
        <v/>
      </c>
      <c r="M46" s="135" t="str">
        <f>IF('INT-Pivots'!P46="","",'INT-Pivots'!P46)</f>
        <v/>
      </c>
      <c r="N46" s="135" t="str">
        <f>IF('INT-Pivots'!Q46="","",'INT-Pivots'!Q46)</f>
        <v/>
      </c>
      <c r="O46" s="135" t="str">
        <f>IF('INT-Pivots'!R46="","",'INT-Pivots'!R46)</f>
        <v/>
      </c>
      <c r="P46" s="139"/>
      <c r="Q46" s="139"/>
      <c r="R46" s="136"/>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223"/>
      <c r="AV46"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7" spans="1:51" s="57" customFormat="1" ht="15" x14ac:dyDescent="0.25">
      <c r="B47" s="222" t="str">
        <f>IF('INT-Pivots'!G47="","",'INT-Pivots'!G47)</f>
        <v/>
      </c>
      <c r="C47" s="159" t="str">
        <f>IF('INT-Pivots'!H47="","",'INT-Pivots'!H47)</f>
        <v/>
      </c>
      <c r="D47" s="160" t="str">
        <f>IF('INT-Pivots'!I47="","",IF(VALUE('INT-Pivots'!I47)=0,"",VALUE('INT-Pivots'!I47)))</f>
        <v/>
      </c>
      <c r="E47" s="196" t="str">
        <f>IF('INT-Pivots'!J47=0,"-",IF('INT-Pivots'!J47="(blank)","-",'INT-Pivots'!J47))</f>
        <v>-</v>
      </c>
      <c r="F47" s="161" t="str">
        <f>IF('INT-Pivots'!K47="","",IF('INT-Pivots'!K47="(blank)","By project end",VALUE('INT-Pivots'!K47)))</f>
        <v/>
      </c>
      <c r="G47" s="162" t="str">
        <f>IF('INT-Pivots'!S47="","",IF('INT-Pivots'!S47="(blank)","-",'INT-Pivots'!S47))</f>
        <v/>
      </c>
      <c r="H47" s="159" t="str">
        <f>IF('INT-Pivots'!L47=0,"",'INT-Pivots'!L47)</f>
        <v/>
      </c>
      <c r="I47" s="159" t="str">
        <f>IF('INT-Pivots'!M47=0,"",IF('INT-Pivots'!M47="(blank)","-",'INT-Pivots'!M47))</f>
        <v/>
      </c>
      <c r="J47" s="134" t="str">
        <f>IF('INT-Pivots'!N47="","",'INT-Pivots'!N47)</f>
        <v/>
      </c>
      <c r="K47" s="134" t="str">
        <f>IF('INT-Pivots'!F47=0,"",IF('INT-Pivots'!F47="(blank)","",'INT-Pivots'!F47))</f>
        <v/>
      </c>
      <c r="L47" s="138" t="str">
        <f>IF('INT-Pivots'!O47="","",'INT-Pivots'!O47)</f>
        <v/>
      </c>
      <c r="M47" s="135" t="str">
        <f>IF('INT-Pivots'!P47="","",'INT-Pivots'!P47)</f>
        <v/>
      </c>
      <c r="N47" s="135" t="str">
        <f>IF('INT-Pivots'!Q47="","",'INT-Pivots'!Q47)</f>
        <v/>
      </c>
      <c r="O47" s="135" t="str">
        <f>IF('INT-Pivots'!R47="","",'INT-Pivots'!R47)</f>
        <v/>
      </c>
      <c r="P47" s="139"/>
      <c r="Q47" s="139"/>
      <c r="R47" s="136"/>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223"/>
      <c r="AV47"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8" spans="1:51" s="57" customFormat="1" ht="15" x14ac:dyDescent="0.25">
      <c r="B48" s="222" t="str">
        <f>IF('INT-Pivots'!G48="","",'INT-Pivots'!G48)</f>
        <v/>
      </c>
      <c r="C48" s="159" t="str">
        <f>IF('INT-Pivots'!H48="","",'INT-Pivots'!H48)</f>
        <v/>
      </c>
      <c r="D48" s="160" t="str">
        <f>IF('INT-Pivots'!I48="","",IF(VALUE('INT-Pivots'!I48)=0,"",VALUE('INT-Pivots'!I48)))</f>
        <v/>
      </c>
      <c r="E48" s="196" t="str">
        <f>IF('INT-Pivots'!J48=0,"-",IF('INT-Pivots'!J48="(blank)","-",'INT-Pivots'!J48))</f>
        <v>-</v>
      </c>
      <c r="F48" s="161" t="str">
        <f>IF('INT-Pivots'!K48="","",IF('INT-Pivots'!K48="(blank)","By project end",VALUE('INT-Pivots'!K48)))</f>
        <v/>
      </c>
      <c r="G48" s="162" t="str">
        <f>IF('INT-Pivots'!S48="","",IF('INT-Pivots'!S48="(blank)","-",'INT-Pivots'!S48))</f>
        <v/>
      </c>
      <c r="H48" s="159" t="str">
        <f>IF('INT-Pivots'!L48=0,"",'INT-Pivots'!L48)</f>
        <v/>
      </c>
      <c r="I48" s="159" t="str">
        <f>IF('INT-Pivots'!M48=0,"",IF('INT-Pivots'!M48="(blank)","-",'INT-Pivots'!M48))</f>
        <v/>
      </c>
      <c r="J48" s="134" t="str">
        <f>IF('INT-Pivots'!N48="","",'INT-Pivots'!N48)</f>
        <v/>
      </c>
      <c r="K48" s="134" t="str">
        <f>IF('INT-Pivots'!F48=0,"",IF('INT-Pivots'!F48="(blank)","",'INT-Pivots'!F48))</f>
        <v/>
      </c>
      <c r="L48" s="138" t="str">
        <f>IF('INT-Pivots'!O48="","",'INT-Pivots'!O48)</f>
        <v/>
      </c>
      <c r="M48" s="135" t="str">
        <f>IF('INT-Pivots'!P48="","",'INT-Pivots'!P48)</f>
        <v/>
      </c>
      <c r="N48" s="135" t="str">
        <f>IF('INT-Pivots'!Q48="","",'INT-Pivots'!Q48)</f>
        <v/>
      </c>
      <c r="O48" s="135" t="str">
        <f>IF('INT-Pivots'!R48="","",'INT-Pivots'!R48)</f>
        <v/>
      </c>
      <c r="P48" s="139"/>
      <c r="Q48" s="139"/>
      <c r="R48" s="136"/>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223"/>
      <c r="AV48"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49" spans="2:48" s="57" customFormat="1" ht="15" x14ac:dyDescent="0.25">
      <c r="B49" s="222" t="str">
        <f>IF('INT-Pivots'!G49="","",'INT-Pivots'!G49)</f>
        <v/>
      </c>
      <c r="C49" s="159" t="str">
        <f>IF('INT-Pivots'!H49="","",'INT-Pivots'!H49)</f>
        <v/>
      </c>
      <c r="D49" s="160" t="str">
        <f>IF('INT-Pivots'!I49="","",IF(VALUE('INT-Pivots'!I49)=0,"",VALUE('INT-Pivots'!I49)))</f>
        <v/>
      </c>
      <c r="E49" s="196" t="str">
        <f>IF('INT-Pivots'!J49=0,"-",IF('INT-Pivots'!J49="(blank)","-",'INT-Pivots'!J49))</f>
        <v>-</v>
      </c>
      <c r="F49" s="161" t="str">
        <f>IF('INT-Pivots'!K49="","",IF('INT-Pivots'!K49="(blank)","By project end",VALUE('INT-Pivots'!K49)))</f>
        <v/>
      </c>
      <c r="G49" s="162" t="str">
        <f>IF('INT-Pivots'!S49="","",IF('INT-Pivots'!S49="(blank)","-",'INT-Pivots'!S49))</f>
        <v/>
      </c>
      <c r="H49" s="159" t="str">
        <f>IF('INT-Pivots'!L49=0,"",'INT-Pivots'!L49)</f>
        <v/>
      </c>
      <c r="I49" s="159" t="str">
        <f>IF('INT-Pivots'!M49=0,"",IF('INT-Pivots'!M49="(blank)","-",'INT-Pivots'!M49))</f>
        <v/>
      </c>
      <c r="J49" s="134" t="str">
        <f>IF('INT-Pivots'!N49="","",'INT-Pivots'!N49)</f>
        <v/>
      </c>
      <c r="K49" s="134" t="str">
        <f>IF('INT-Pivots'!F49=0,"",IF('INT-Pivots'!F49="(blank)","",'INT-Pivots'!F49))</f>
        <v/>
      </c>
      <c r="L49" s="138" t="str">
        <f>IF('INT-Pivots'!O49="","",'INT-Pivots'!O49)</f>
        <v/>
      </c>
      <c r="M49" s="135" t="str">
        <f>IF('INT-Pivots'!P49="","",'INT-Pivots'!P49)</f>
        <v/>
      </c>
      <c r="N49" s="135" t="str">
        <f>IF('INT-Pivots'!Q49="","",'INT-Pivots'!Q49)</f>
        <v/>
      </c>
      <c r="O49" s="135" t="str">
        <f>IF('INT-Pivots'!R49="","",'INT-Pivots'!R49)</f>
        <v/>
      </c>
      <c r="P49" s="139"/>
      <c r="Q49" s="139"/>
      <c r="R49" s="136"/>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223"/>
      <c r="AV49"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0" spans="2:48" s="57" customFormat="1" ht="15" x14ac:dyDescent="0.25">
      <c r="B50" s="222" t="str">
        <f>IF('INT-Pivots'!G50="","",'INT-Pivots'!G50)</f>
        <v/>
      </c>
      <c r="C50" s="159" t="str">
        <f>IF('INT-Pivots'!H50="","",'INT-Pivots'!H50)</f>
        <v/>
      </c>
      <c r="D50" s="160" t="str">
        <f>IF('INT-Pivots'!I50="","",IF(VALUE('INT-Pivots'!I50)=0,"",VALUE('INT-Pivots'!I50)))</f>
        <v/>
      </c>
      <c r="E50" s="196" t="str">
        <f>IF('INT-Pivots'!J50=0,"-",IF('INT-Pivots'!J50="(blank)","-",'INT-Pivots'!J50))</f>
        <v>-</v>
      </c>
      <c r="F50" s="161" t="str">
        <f>IF('INT-Pivots'!K50="","",IF('INT-Pivots'!K50="(blank)","By project end",VALUE('INT-Pivots'!K50)))</f>
        <v/>
      </c>
      <c r="G50" s="162" t="str">
        <f>IF('INT-Pivots'!S50="","",IF('INT-Pivots'!S50="(blank)","-",'INT-Pivots'!S50))</f>
        <v/>
      </c>
      <c r="H50" s="159" t="str">
        <f>IF('INT-Pivots'!L50=0,"",'INT-Pivots'!L50)</f>
        <v/>
      </c>
      <c r="I50" s="159" t="str">
        <f>IF('INT-Pivots'!M50=0,"",IF('INT-Pivots'!M50="(blank)","-",'INT-Pivots'!M50))</f>
        <v/>
      </c>
      <c r="J50" s="134" t="str">
        <f>IF('INT-Pivots'!N50="","",'INT-Pivots'!N50)</f>
        <v/>
      </c>
      <c r="K50" s="134" t="str">
        <f>IF('INT-Pivots'!F50=0,"",IF('INT-Pivots'!F50="(blank)","",'INT-Pivots'!F50))</f>
        <v/>
      </c>
      <c r="L50" s="138" t="str">
        <f>IF('INT-Pivots'!O50="","",'INT-Pivots'!O50)</f>
        <v/>
      </c>
      <c r="M50" s="135" t="str">
        <f>IF('INT-Pivots'!P50="","",'INT-Pivots'!P50)</f>
        <v/>
      </c>
      <c r="N50" s="135" t="str">
        <f>IF('INT-Pivots'!Q50="","",'INT-Pivots'!Q50)</f>
        <v/>
      </c>
      <c r="O50" s="135" t="str">
        <f>IF('INT-Pivots'!R50="","",'INT-Pivots'!R50)</f>
        <v/>
      </c>
      <c r="P50" s="139"/>
      <c r="Q50" s="139"/>
      <c r="R50" s="136"/>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223"/>
      <c r="AV50"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1" spans="2:48" s="57" customFormat="1" ht="15" x14ac:dyDescent="0.25">
      <c r="B51" s="222" t="str">
        <f>IF('INT-Pivots'!G51="","",'INT-Pivots'!G51)</f>
        <v/>
      </c>
      <c r="C51" s="159" t="str">
        <f>IF('INT-Pivots'!H51="","",'INT-Pivots'!H51)</f>
        <v/>
      </c>
      <c r="D51" s="160" t="str">
        <f>IF('INT-Pivots'!I51="","",IF(VALUE('INT-Pivots'!I51)=0,"",VALUE('INT-Pivots'!I51)))</f>
        <v/>
      </c>
      <c r="E51" s="196" t="str">
        <f>IF('INT-Pivots'!J51=0,"-",IF('INT-Pivots'!J51="(blank)","-",'INT-Pivots'!J51))</f>
        <v>-</v>
      </c>
      <c r="F51" s="161" t="str">
        <f>IF('INT-Pivots'!K51="","",IF('INT-Pivots'!K51="(blank)","By project end",VALUE('INT-Pivots'!K51)))</f>
        <v/>
      </c>
      <c r="G51" s="162" t="str">
        <f>IF('INT-Pivots'!S51="","",IF('INT-Pivots'!S51="(blank)","-",'INT-Pivots'!S51))</f>
        <v/>
      </c>
      <c r="H51" s="159" t="str">
        <f>IF('INT-Pivots'!L51=0,"",'INT-Pivots'!L51)</f>
        <v/>
      </c>
      <c r="I51" s="159" t="str">
        <f>IF('INT-Pivots'!M51=0,"",IF('INT-Pivots'!M51="(blank)","-",'INT-Pivots'!M51))</f>
        <v/>
      </c>
      <c r="J51" s="134" t="str">
        <f>IF('INT-Pivots'!N51="","",'INT-Pivots'!N51)</f>
        <v/>
      </c>
      <c r="K51" s="134" t="str">
        <f>IF('INT-Pivots'!F51=0,"",IF('INT-Pivots'!F51="(blank)","",'INT-Pivots'!F51))</f>
        <v/>
      </c>
      <c r="L51" s="138" t="str">
        <f>IF('INT-Pivots'!O51="","",'INT-Pivots'!O51)</f>
        <v/>
      </c>
      <c r="M51" s="135" t="str">
        <f>IF('INT-Pivots'!P51="","",'INT-Pivots'!P51)</f>
        <v/>
      </c>
      <c r="N51" s="135" t="str">
        <f>IF('INT-Pivots'!Q51="","",'INT-Pivots'!Q51)</f>
        <v/>
      </c>
      <c r="O51" s="135" t="str">
        <f>IF('INT-Pivots'!R51="","",'INT-Pivots'!R51)</f>
        <v/>
      </c>
      <c r="P51" s="139"/>
      <c r="Q51" s="139"/>
      <c r="R51" s="136"/>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223"/>
      <c r="AV51"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2" spans="2:48" s="57" customFormat="1" ht="15" x14ac:dyDescent="0.25">
      <c r="B52" s="222" t="str">
        <f>IF('INT-Pivots'!G52="","",'INT-Pivots'!G52)</f>
        <v/>
      </c>
      <c r="C52" s="159" t="str">
        <f>IF('INT-Pivots'!H52="","",'INT-Pivots'!H52)</f>
        <v/>
      </c>
      <c r="D52" s="160" t="str">
        <f>IF('INT-Pivots'!I52="","",IF(VALUE('INT-Pivots'!I52)=0,"",VALUE('INT-Pivots'!I52)))</f>
        <v/>
      </c>
      <c r="E52" s="196" t="str">
        <f>IF('INT-Pivots'!J52=0,"-",IF('INT-Pivots'!J52="(blank)","-",'INT-Pivots'!J52))</f>
        <v>-</v>
      </c>
      <c r="F52" s="161" t="str">
        <f>IF('INT-Pivots'!K52="","",IF('INT-Pivots'!K52="(blank)","By project end",VALUE('INT-Pivots'!K52)))</f>
        <v/>
      </c>
      <c r="G52" s="162" t="str">
        <f>IF('INT-Pivots'!S52="","",IF('INT-Pivots'!S52="(blank)","-",'INT-Pivots'!S52))</f>
        <v/>
      </c>
      <c r="H52" s="159" t="str">
        <f>IF('INT-Pivots'!L52=0,"",'INT-Pivots'!L52)</f>
        <v/>
      </c>
      <c r="I52" s="159" t="str">
        <f>IF('INT-Pivots'!M52=0,"",IF('INT-Pivots'!M52="(blank)","-",'INT-Pivots'!M52))</f>
        <v/>
      </c>
      <c r="J52" s="134" t="str">
        <f>IF('INT-Pivots'!N52="","",'INT-Pivots'!N52)</f>
        <v/>
      </c>
      <c r="K52" s="134" t="str">
        <f>IF('INT-Pivots'!F52=0,"",IF('INT-Pivots'!F52="(blank)","",'INT-Pivots'!F52))</f>
        <v/>
      </c>
      <c r="L52" s="138" t="str">
        <f>IF('INT-Pivots'!O52="","",'INT-Pivots'!O52)</f>
        <v/>
      </c>
      <c r="M52" s="135" t="str">
        <f>IF('INT-Pivots'!P52="","",'INT-Pivots'!P52)</f>
        <v/>
      </c>
      <c r="N52" s="135" t="str">
        <f>IF('INT-Pivots'!Q52="","",'INT-Pivots'!Q52)</f>
        <v/>
      </c>
      <c r="O52" s="135" t="str">
        <f>IF('INT-Pivots'!R52="","",'INT-Pivots'!R52)</f>
        <v/>
      </c>
      <c r="P52" s="139"/>
      <c r="Q52" s="139"/>
      <c r="R52" s="136"/>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223"/>
      <c r="AV52"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3" spans="2:48" s="57" customFormat="1" ht="15" x14ac:dyDescent="0.25">
      <c r="B53" s="222" t="str">
        <f>IF('INT-Pivots'!G53="","",'INT-Pivots'!G53)</f>
        <v/>
      </c>
      <c r="C53" s="159" t="str">
        <f>IF('INT-Pivots'!H53="","",'INT-Pivots'!H53)</f>
        <v/>
      </c>
      <c r="D53" s="160" t="str">
        <f>IF('INT-Pivots'!I53="","",IF(VALUE('INT-Pivots'!I53)=0,"",VALUE('INT-Pivots'!I53)))</f>
        <v/>
      </c>
      <c r="E53" s="196" t="str">
        <f>IF('INT-Pivots'!J53=0,"-",IF('INT-Pivots'!J53="(blank)","-",'INT-Pivots'!J53))</f>
        <v>-</v>
      </c>
      <c r="F53" s="161" t="str">
        <f>IF('INT-Pivots'!K53="","",IF('INT-Pivots'!K53="(blank)","By project end",VALUE('INT-Pivots'!K53)))</f>
        <v/>
      </c>
      <c r="G53" s="162" t="str">
        <f>IF('INT-Pivots'!S53="","",IF('INT-Pivots'!S53="(blank)","-",'INT-Pivots'!S53))</f>
        <v/>
      </c>
      <c r="H53" s="159" t="str">
        <f>IF('INT-Pivots'!L53=0,"",'INT-Pivots'!L53)</f>
        <v/>
      </c>
      <c r="I53" s="159" t="str">
        <f>IF('INT-Pivots'!M53=0,"",IF('INT-Pivots'!M53="(blank)","-",'INT-Pivots'!M53))</f>
        <v/>
      </c>
      <c r="J53" s="134" t="str">
        <f>IF('INT-Pivots'!N53="","",'INT-Pivots'!N53)</f>
        <v/>
      </c>
      <c r="K53" s="134" t="str">
        <f>IF('INT-Pivots'!F53=0,"",IF('INT-Pivots'!F53="(blank)","",'INT-Pivots'!F53))</f>
        <v/>
      </c>
      <c r="L53" s="138" t="str">
        <f>IF('INT-Pivots'!O53="","",'INT-Pivots'!O53)</f>
        <v/>
      </c>
      <c r="M53" s="135" t="str">
        <f>IF('INT-Pivots'!P53="","",'INT-Pivots'!P53)</f>
        <v/>
      </c>
      <c r="N53" s="135" t="str">
        <f>IF('INT-Pivots'!Q53="","",'INT-Pivots'!Q53)</f>
        <v/>
      </c>
      <c r="O53" s="135" t="str">
        <f>IF('INT-Pivots'!R53="","",'INT-Pivots'!R53)</f>
        <v/>
      </c>
      <c r="P53" s="139"/>
      <c r="Q53" s="139"/>
      <c r="R53" s="136"/>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223"/>
      <c r="AV53"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4" spans="2:48" s="57" customFormat="1" ht="15" x14ac:dyDescent="0.25">
      <c r="B54" s="222" t="str">
        <f>IF('INT-Pivots'!G54="","",'INT-Pivots'!G54)</f>
        <v/>
      </c>
      <c r="C54" s="159" t="str">
        <f>IF('INT-Pivots'!H54="","",'INT-Pivots'!H54)</f>
        <v/>
      </c>
      <c r="D54" s="160" t="str">
        <f>IF('INT-Pivots'!I54="","",IF(VALUE('INT-Pivots'!I54)=0,"",VALUE('INT-Pivots'!I54)))</f>
        <v/>
      </c>
      <c r="E54" s="196" t="str">
        <f>IF('INT-Pivots'!J54=0,"-",IF('INT-Pivots'!J54="(blank)","-",'INT-Pivots'!J54))</f>
        <v>-</v>
      </c>
      <c r="F54" s="161" t="str">
        <f>IF('INT-Pivots'!K54="","",IF('INT-Pivots'!K54="(blank)","By project end",VALUE('INT-Pivots'!K54)))</f>
        <v/>
      </c>
      <c r="G54" s="162" t="str">
        <f>IF('INT-Pivots'!S54="","",IF('INT-Pivots'!S54="(blank)","-",'INT-Pivots'!S54))</f>
        <v/>
      </c>
      <c r="H54" s="159" t="str">
        <f>IF('INT-Pivots'!L54=0,"",'INT-Pivots'!L54)</f>
        <v/>
      </c>
      <c r="I54" s="159" t="str">
        <f>IF('INT-Pivots'!M54=0,"",IF('INT-Pivots'!M54="(blank)","-",'INT-Pivots'!M54))</f>
        <v/>
      </c>
      <c r="J54" s="134" t="str">
        <f>IF('INT-Pivots'!N54="","",'INT-Pivots'!N54)</f>
        <v/>
      </c>
      <c r="K54" s="134" t="str">
        <f>IF('INT-Pivots'!F54=0,"",IF('INT-Pivots'!F54="(blank)","",'INT-Pivots'!F54))</f>
        <v/>
      </c>
      <c r="L54" s="138" t="str">
        <f>IF('INT-Pivots'!O54="","",'INT-Pivots'!O54)</f>
        <v/>
      </c>
      <c r="M54" s="135" t="str">
        <f>IF('INT-Pivots'!P54="","",'INT-Pivots'!P54)</f>
        <v/>
      </c>
      <c r="N54" s="135" t="str">
        <f>IF('INT-Pivots'!Q54="","",'INT-Pivots'!Q54)</f>
        <v/>
      </c>
      <c r="O54" s="135" t="str">
        <f>IF('INT-Pivots'!R54="","",'INT-Pivots'!R54)</f>
        <v/>
      </c>
      <c r="P54" s="139"/>
      <c r="Q54" s="139"/>
      <c r="R54" s="136"/>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223"/>
      <c r="AV54"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5" spans="2:48" s="57" customFormat="1" ht="15" x14ac:dyDescent="0.25">
      <c r="B55" s="222" t="str">
        <f>IF('INT-Pivots'!G55="","",'INT-Pivots'!G55)</f>
        <v/>
      </c>
      <c r="C55" s="159" t="str">
        <f>IF('INT-Pivots'!H55="","",'INT-Pivots'!H55)</f>
        <v/>
      </c>
      <c r="D55" s="160" t="str">
        <f>IF('INT-Pivots'!I55="","",IF(VALUE('INT-Pivots'!I55)=0,"",VALUE('INT-Pivots'!I55)))</f>
        <v/>
      </c>
      <c r="E55" s="196" t="str">
        <f>IF('INT-Pivots'!J55=0,"-",IF('INT-Pivots'!J55="(blank)","-",'INT-Pivots'!J55))</f>
        <v>-</v>
      </c>
      <c r="F55" s="161" t="str">
        <f>IF('INT-Pivots'!K55="","",IF('INT-Pivots'!K55="(blank)","By project end",VALUE('INT-Pivots'!K55)))</f>
        <v/>
      </c>
      <c r="G55" s="162" t="str">
        <f>IF('INT-Pivots'!S55="","",IF('INT-Pivots'!S55="(blank)","-",'INT-Pivots'!S55))</f>
        <v/>
      </c>
      <c r="H55" s="159" t="str">
        <f>IF('INT-Pivots'!L55=0,"",'INT-Pivots'!L55)</f>
        <v/>
      </c>
      <c r="I55" s="159" t="str">
        <f>IF('INT-Pivots'!M55=0,"",IF('INT-Pivots'!M55="(blank)","-",'INT-Pivots'!M55))</f>
        <v/>
      </c>
      <c r="J55" s="134" t="str">
        <f>IF('INT-Pivots'!N55="","",'INT-Pivots'!N55)</f>
        <v/>
      </c>
      <c r="K55" s="134" t="str">
        <f>IF('INT-Pivots'!F55=0,"",IF('INT-Pivots'!F55="(blank)","",'INT-Pivots'!F55))</f>
        <v/>
      </c>
      <c r="L55" s="138" t="str">
        <f>IF('INT-Pivots'!O55="","",'INT-Pivots'!O55)</f>
        <v/>
      </c>
      <c r="M55" s="135" t="str">
        <f>IF('INT-Pivots'!P55="","",'INT-Pivots'!P55)</f>
        <v/>
      </c>
      <c r="N55" s="135" t="str">
        <f>IF('INT-Pivots'!Q55="","",'INT-Pivots'!Q55)</f>
        <v/>
      </c>
      <c r="O55" s="135" t="str">
        <f>IF('INT-Pivots'!R55="","",'INT-Pivots'!R55)</f>
        <v/>
      </c>
      <c r="P55" s="139"/>
      <c r="Q55" s="139"/>
      <c r="R55" s="136"/>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223"/>
      <c r="AV55"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6" spans="2:48" s="57" customFormat="1" ht="15" x14ac:dyDescent="0.25">
      <c r="B56" s="222" t="str">
        <f>IF('INT-Pivots'!G56="","",'INT-Pivots'!G56)</f>
        <v/>
      </c>
      <c r="C56" s="159" t="str">
        <f>IF('INT-Pivots'!H56="","",'INT-Pivots'!H56)</f>
        <v/>
      </c>
      <c r="D56" s="160" t="str">
        <f>IF('INT-Pivots'!I56="","",IF(VALUE('INT-Pivots'!I56)=0,"",VALUE('INT-Pivots'!I56)))</f>
        <v/>
      </c>
      <c r="E56" s="196" t="str">
        <f>IF('INT-Pivots'!J56=0,"-",IF('INT-Pivots'!J56="(blank)","-",'INT-Pivots'!J56))</f>
        <v>-</v>
      </c>
      <c r="F56" s="161" t="str">
        <f>IF('INT-Pivots'!K56="","",IF('INT-Pivots'!K56="(blank)","By project end",VALUE('INT-Pivots'!K56)))</f>
        <v/>
      </c>
      <c r="G56" s="162" t="str">
        <f>IF('INT-Pivots'!S56="","",IF('INT-Pivots'!S56="(blank)","-",'INT-Pivots'!S56))</f>
        <v/>
      </c>
      <c r="H56" s="159" t="str">
        <f>IF('INT-Pivots'!L56=0,"",'INT-Pivots'!L56)</f>
        <v/>
      </c>
      <c r="I56" s="159" t="str">
        <f>IF('INT-Pivots'!M56=0,"",IF('INT-Pivots'!M56="(blank)","-",'INT-Pivots'!M56))</f>
        <v/>
      </c>
      <c r="J56" s="134" t="str">
        <f>IF('INT-Pivots'!N56="","",'INT-Pivots'!N56)</f>
        <v/>
      </c>
      <c r="K56" s="134" t="str">
        <f>IF('INT-Pivots'!F56=0,"",IF('INT-Pivots'!F56="(blank)","",'INT-Pivots'!F56))</f>
        <v/>
      </c>
      <c r="L56" s="138" t="str">
        <f>IF('INT-Pivots'!O56="","",'INT-Pivots'!O56)</f>
        <v/>
      </c>
      <c r="M56" s="135" t="str">
        <f>IF('INT-Pivots'!P56="","",'INT-Pivots'!P56)</f>
        <v/>
      </c>
      <c r="N56" s="135" t="str">
        <f>IF('INT-Pivots'!Q56="","",'INT-Pivots'!Q56)</f>
        <v/>
      </c>
      <c r="O56" s="135" t="str">
        <f>IF('INT-Pivots'!R56="","",'INT-Pivots'!R56)</f>
        <v/>
      </c>
      <c r="P56" s="139"/>
      <c r="Q56" s="139"/>
      <c r="R56" s="136"/>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223"/>
      <c r="AV56"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7" spans="2:48" s="57" customFormat="1" ht="15" x14ac:dyDescent="0.25">
      <c r="B57" s="224" t="str">
        <f>IF('INT-Pivots'!G57="","",'INT-Pivots'!G57)</f>
        <v/>
      </c>
      <c r="C57" s="163" t="str">
        <f>IF('INT-Pivots'!H57="","",'INT-Pivots'!H57)</f>
        <v/>
      </c>
      <c r="D57" s="164" t="str">
        <f>IF('INT-Pivots'!I57="","",IF(VALUE('INT-Pivots'!I57)=0,"",VALUE('INT-Pivots'!I57)))</f>
        <v/>
      </c>
      <c r="E57" s="165" t="str">
        <f>IF('INT-Pivots'!J57=0,"-",IF('INT-Pivots'!J57="(blank)","-",'INT-Pivots'!J57))</f>
        <v>-</v>
      </c>
      <c r="F57" s="166" t="str">
        <f>IF('INT-Pivots'!K57="","",IF('INT-Pivots'!K57="(blank)","By project end",VALUE('INT-Pivots'!K57)))</f>
        <v/>
      </c>
      <c r="G57" s="167" t="str">
        <f>IF('INT-Pivots'!S57="","",IF('INT-Pivots'!S57="(blank)","-",'INT-Pivots'!S57))</f>
        <v/>
      </c>
      <c r="H57" s="168" t="str">
        <f>IF('INT-Pivots'!L57=0,"",'INT-Pivots'!L57)</f>
        <v/>
      </c>
      <c r="I57" s="159" t="str">
        <f>IF('INT-Pivots'!M57=0,"",IF('INT-Pivots'!M57="(blank)","-",'INT-Pivots'!M57))</f>
        <v/>
      </c>
      <c r="J57" s="140" t="str">
        <f>IF('INT-Pivots'!N57="","",'INT-Pivots'!N57)</f>
        <v/>
      </c>
      <c r="K57" s="140" t="str">
        <f>IF('INT-Pivots'!F57=0,"",IF('INT-Pivots'!F57="(blank)","",'INT-Pivots'!F57))</f>
        <v/>
      </c>
      <c r="L57" s="141" t="str">
        <f>IF('INT-Pivots'!O57="","",'INT-Pivots'!O57)</f>
        <v/>
      </c>
      <c r="M57" s="135" t="str">
        <f>IF('INT-Pivots'!P57="","",'INT-Pivots'!P57)</f>
        <v/>
      </c>
      <c r="N57" s="135" t="str">
        <f>IF('INT-Pivots'!Q57="","",'INT-Pivots'!Q57)</f>
        <v/>
      </c>
      <c r="O57" s="135" t="str">
        <f>IF('INT-Pivots'!R57="","",'INT-Pivots'!R57)</f>
        <v/>
      </c>
      <c r="P57" s="142"/>
      <c r="Q57" s="142"/>
      <c r="R57" s="143"/>
      <c r="S57" s="144"/>
      <c r="T57" s="144"/>
      <c r="U57" s="144"/>
      <c r="V57" s="144"/>
      <c r="W57" s="144"/>
      <c r="X57" s="144"/>
      <c r="Y57" s="144"/>
      <c r="Z57" s="144"/>
      <c r="AA57" s="144"/>
      <c r="AB57" s="144"/>
      <c r="AC57" s="144"/>
      <c r="AD57" s="144"/>
      <c r="AE57" s="144"/>
      <c r="AF57" s="144"/>
      <c r="AG57" s="144"/>
      <c r="AH57" s="144"/>
      <c r="AI57" s="144"/>
      <c r="AJ57" s="144"/>
      <c r="AK57" s="144"/>
      <c r="AL57" s="144"/>
      <c r="AM57" s="144"/>
      <c r="AN57" s="144"/>
      <c r="AO57" s="144"/>
      <c r="AP57" s="144"/>
      <c r="AQ57" s="144"/>
      <c r="AR57" s="144"/>
      <c r="AS57" s="144"/>
      <c r="AT57" s="144"/>
      <c r="AU57" s="225"/>
      <c r="AV57"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8" spans="2:48" s="57" customFormat="1" ht="15" x14ac:dyDescent="0.25">
      <c r="B58" s="224" t="str">
        <f>IF('INT-Pivots'!G58="","",'INT-Pivots'!G58)</f>
        <v/>
      </c>
      <c r="C58" s="163" t="str">
        <f>IF('INT-Pivots'!H58="","",'INT-Pivots'!H58)</f>
        <v/>
      </c>
      <c r="D58" s="164" t="str">
        <f>IF('INT-Pivots'!I58="","",IF(VALUE('INT-Pivots'!I58)=0,"",VALUE('INT-Pivots'!I58)))</f>
        <v/>
      </c>
      <c r="E58" s="165" t="str">
        <f>IF('INT-Pivots'!J58=0,"-",IF('INT-Pivots'!J58="(blank)","-",'INT-Pivots'!J58))</f>
        <v>-</v>
      </c>
      <c r="F58" s="166" t="str">
        <f>IF('INT-Pivots'!K58="","",IF('INT-Pivots'!K58="(blank)","By project end",VALUE('INT-Pivots'!K58)))</f>
        <v/>
      </c>
      <c r="G58" s="167" t="str">
        <f>IF('INT-Pivots'!S58="","",IF('INT-Pivots'!S58="(blank)","-",'INT-Pivots'!S58))</f>
        <v/>
      </c>
      <c r="H58" s="168" t="str">
        <f>IF('INT-Pivots'!L58=0,"",'INT-Pivots'!L58)</f>
        <v/>
      </c>
      <c r="I58" s="159" t="str">
        <f>IF('INT-Pivots'!M58=0,"",IF('INT-Pivots'!M58="(blank)","-",'INT-Pivots'!M58))</f>
        <v/>
      </c>
      <c r="J58" s="140" t="str">
        <f>IF('INT-Pivots'!N58="","",'INT-Pivots'!N58)</f>
        <v/>
      </c>
      <c r="K58" s="140" t="str">
        <f>IF('INT-Pivots'!F58=0,"",IF('INT-Pivots'!F58="(blank)","",'INT-Pivots'!F58))</f>
        <v/>
      </c>
      <c r="L58" s="141" t="str">
        <f>IF('INT-Pivots'!O58="","",'INT-Pivots'!O58)</f>
        <v/>
      </c>
      <c r="M58" s="135" t="str">
        <f>IF('INT-Pivots'!P58="","",'INT-Pivots'!P58)</f>
        <v/>
      </c>
      <c r="N58" s="135" t="str">
        <f>IF('INT-Pivots'!Q58="","",'INT-Pivots'!Q58)</f>
        <v/>
      </c>
      <c r="O58" s="135" t="str">
        <f>IF('INT-Pivots'!R58="","",'INT-Pivots'!R58)</f>
        <v/>
      </c>
      <c r="P58" s="142"/>
      <c r="Q58" s="142"/>
      <c r="R58" s="143"/>
      <c r="S58" s="144"/>
      <c r="T58" s="144"/>
      <c r="U58" s="144"/>
      <c r="V58" s="144"/>
      <c r="W58" s="144"/>
      <c r="X58" s="144"/>
      <c r="Y58" s="144"/>
      <c r="Z58" s="144"/>
      <c r="AA58" s="144"/>
      <c r="AB58" s="144"/>
      <c r="AC58" s="144"/>
      <c r="AD58" s="144"/>
      <c r="AE58" s="144"/>
      <c r="AF58" s="144"/>
      <c r="AG58" s="144"/>
      <c r="AH58" s="144"/>
      <c r="AI58" s="144"/>
      <c r="AJ58" s="144"/>
      <c r="AK58" s="144"/>
      <c r="AL58" s="144"/>
      <c r="AM58" s="144"/>
      <c r="AN58" s="144"/>
      <c r="AO58" s="144"/>
      <c r="AP58" s="144"/>
      <c r="AQ58" s="144"/>
      <c r="AR58" s="144"/>
      <c r="AS58" s="144"/>
      <c r="AT58" s="144"/>
      <c r="AU58" s="225"/>
      <c r="AV58"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59" spans="2:48" s="57" customFormat="1" ht="15" x14ac:dyDescent="0.25">
      <c r="B59" s="224" t="str">
        <f>IF('INT-Pivots'!G59="","",'INT-Pivots'!G59)</f>
        <v/>
      </c>
      <c r="C59" s="163" t="str">
        <f>IF('INT-Pivots'!H59="","",'INT-Pivots'!H59)</f>
        <v/>
      </c>
      <c r="D59" s="164" t="str">
        <f>IF('INT-Pivots'!I59="","",IF(VALUE('INT-Pivots'!I59)=0,"",VALUE('INT-Pivots'!I59)))</f>
        <v/>
      </c>
      <c r="E59" s="165" t="str">
        <f>IF('INT-Pivots'!J59=0,"-",IF('INT-Pivots'!J59="(blank)","-",'INT-Pivots'!J59))</f>
        <v>-</v>
      </c>
      <c r="F59" s="166" t="str">
        <f>IF('INT-Pivots'!K59="","",IF('INT-Pivots'!K59="(blank)","By project end",VALUE('INT-Pivots'!K59)))</f>
        <v/>
      </c>
      <c r="G59" s="167" t="str">
        <f>IF('INT-Pivots'!S59="","",IF('INT-Pivots'!S59="(blank)","-",'INT-Pivots'!S59))</f>
        <v/>
      </c>
      <c r="H59" s="168" t="str">
        <f>IF('INT-Pivots'!L59=0,"",'INT-Pivots'!L59)</f>
        <v/>
      </c>
      <c r="I59" s="159" t="str">
        <f>IF('INT-Pivots'!M59=0,"",IF('INT-Pivots'!M59="(blank)","-",'INT-Pivots'!M59))</f>
        <v/>
      </c>
      <c r="J59" s="140" t="str">
        <f>IF('INT-Pivots'!N59="","",'INT-Pivots'!N59)</f>
        <v/>
      </c>
      <c r="K59" s="140" t="str">
        <f>IF('INT-Pivots'!F59=0,"",IF('INT-Pivots'!F59="(blank)","",'INT-Pivots'!F59))</f>
        <v/>
      </c>
      <c r="L59" s="141" t="str">
        <f>IF('INT-Pivots'!O59="","",'INT-Pivots'!O59)</f>
        <v/>
      </c>
      <c r="M59" s="135" t="str">
        <f>IF('INT-Pivots'!P59="","",'INT-Pivots'!P59)</f>
        <v/>
      </c>
      <c r="N59" s="135" t="str">
        <f>IF('INT-Pivots'!Q59="","",'INT-Pivots'!Q59)</f>
        <v/>
      </c>
      <c r="O59" s="135" t="str">
        <f>IF('INT-Pivots'!R59="","",'INT-Pivots'!R59)</f>
        <v/>
      </c>
      <c r="P59" s="142"/>
      <c r="Q59" s="142"/>
      <c r="R59" s="143"/>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c r="AR59" s="144"/>
      <c r="AS59" s="144"/>
      <c r="AT59" s="144"/>
      <c r="AU59" s="225"/>
      <c r="AV59"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0" spans="2:48" s="57" customFormat="1" ht="15" x14ac:dyDescent="0.25">
      <c r="B60" s="224" t="str">
        <f>IF('INT-Pivots'!G60="","",'INT-Pivots'!G60)</f>
        <v/>
      </c>
      <c r="C60" s="163" t="str">
        <f>IF('INT-Pivots'!H60="","",'INT-Pivots'!H60)</f>
        <v/>
      </c>
      <c r="D60" s="164" t="str">
        <f>IF('INT-Pivots'!I60="","",IF(VALUE('INT-Pivots'!I60)=0,"",VALUE('INT-Pivots'!I60)))</f>
        <v/>
      </c>
      <c r="E60" s="165" t="str">
        <f>IF('INT-Pivots'!J60=0,"-",IF('INT-Pivots'!J60="(blank)","-",'INT-Pivots'!J60))</f>
        <v>-</v>
      </c>
      <c r="F60" s="166" t="str">
        <f>IF('INT-Pivots'!K60="","",IF('INT-Pivots'!K60="(blank)","By project end",VALUE('INT-Pivots'!K60)))</f>
        <v/>
      </c>
      <c r="G60" s="167" t="str">
        <f>IF('INT-Pivots'!S60="","",IF('INT-Pivots'!S60="(blank)","-",'INT-Pivots'!S60))</f>
        <v/>
      </c>
      <c r="H60" s="168" t="str">
        <f>IF('INT-Pivots'!L60=0,"",'INT-Pivots'!L60)</f>
        <v/>
      </c>
      <c r="I60" s="159" t="str">
        <f>IF('INT-Pivots'!M60=0,"",IF('INT-Pivots'!M60="(blank)","-",'INT-Pivots'!M60))</f>
        <v/>
      </c>
      <c r="J60" s="140" t="str">
        <f>IF('INT-Pivots'!N60="","",'INT-Pivots'!N60)</f>
        <v/>
      </c>
      <c r="K60" s="140" t="str">
        <f>IF('INT-Pivots'!F60=0,"",IF('INT-Pivots'!F60="(blank)","",'INT-Pivots'!F60))</f>
        <v/>
      </c>
      <c r="L60" s="141" t="str">
        <f>IF('INT-Pivots'!O60="","",'INT-Pivots'!O60)</f>
        <v/>
      </c>
      <c r="M60" s="135" t="str">
        <f>IF('INT-Pivots'!P60="","",'INT-Pivots'!P60)</f>
        <v/>
      </c>
      <c r="N60" s="135" t="str">
        <f>IF('INT-Pivots'!Q60="","",'INT-Pivots'!Q60)</f>
        <v/>
      </c>
      <c r="O60" s="135" t="str">
        <f>IF('INT-Pivots'!R60="","",'INT-Pivots'!R60)</f>
        <v/>
      </c>
      <c r="P60" s="142"/>
      <c r="Q60" s="142"/>
      <c r="R60" s="143"/>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4"/>
      <c r="AU60" s="225"/>
      <c r="AV60"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1" spans="2:48" s="57" customFormat="1" ht="15" x14ac:dyDescent="0.25">
      <c r="B61" s="224" t="str">
        <f>IF('INT-Pivots'!G61="","",'INT-Pivots'!G61)</f>
        <v/>
      </c>
      <c r="C61" s="163" t="str">
        <f>IF('INT-Pivots'!H61="","",'INT-Pivots'!H61)</f>
        <v/>
      </c>
      <c r="D61" s="164" t="str">
        <f>IF('INT-Pivots'!I61="","",IF(VALUE('INT-Pivots'!I61)=0,"",VALUE('INT-Pivots'!I61)))</f>
        <v/>
      </c>
      <c r="E61" s="165" t="str">
        <f>IF('INT-Pivots'!J61=0,"-",IF('INT-Pivots'!J61="(blank)","-",'INT-Pivots'!J61))</f>
        <v>-</v>
      </c>
      <c r="F61" s="166" t="str">
        <f>IF('INT-Pivots'!K61="","",IF('INT-Pivots'!K61="(blank)","By project end",VALUE('INT-Pivots'!K61)))</f>
        <v/>
      </c>
      <c r="G61" s="167" t="str">
        <f>IF('INT-Pivots'!S61="","",IF('INT-Pivots'!S61="(blank)","-",'INT-Pivots'!S61))</f>
        <v/>
      </c>
      <c r="H61" s="168" t="str">
        <f>IF('INT-Pivots'!L61=0,"",'INT-Pivots'!L61)</f>
        <v/>
      </c>
      <c r="I61" s="159" t="str">
        <f>IF('INT-Pivots'!M61=0,"",IF('INT-Pivots'!M61="(blank)","-",'INT-Pivots'!M61))</f>
        <v/>
      </c>
      <c r="J61" s="140" t="str">
        <f>IF('INT-Pivots'!N61="","",'INT-Pivots'!N61)</f>
        <v/>
      </c>
      <c r="K61" s="140" t="str">
        <f>IF('INT-Pivots'!F61=0,"",IF('INT-Pivots'!F61="(blank)","",'INT-Pivots'!F61))</f>
        <v/>
      </c>
      <c r="L61" s="141" t="str">
        <f>IF('INT-Pivots'!O61="","",'INT-Pivots'!O61)</f>
        <v/>
      </c>
      <c r="M61" s="135" t="str">
        <f>IF('INT-Pivots'!P61="","",'INT-Pivots'!P61)</f>
        <v/>
      </c>
      <c r="N61" s="135" t="str">
        <f>IF('INT-Pivots'!Q61="","",'INT-Pivots'!Q61)</f>
        <v/>
      </c>
      <c r="O61" s="135" t="str">
        <f>IF('INT-Pivots'!R61="","",'INT-Pivots'!R61)</f>
        <v/>
      </c>
      <c r="P61" s="142"/>
      <c r="Q61" s="142"/>
      <c r="R61" s="143"/>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225"/>
      <c r="AV61"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2" spans="2:48" s="57" customFormat="1" ht="15" x14ac:dyDescent="0.25">
      <c r="B62" s="224" t="str">
        <f>IF('INT-Pivots'!G62="","",'INT-Pivots'!G62)</f>
        <v/>
      </c>
      <c r="C62" s="163" t="str">
        <f>IF('INT-Pivots'!H62="","",'INT-Pivots'!H62)</f>
        <v/>
      </c>
      <c r="D62" s="164" t="str">
        <f>IF('INT-Pivots'!I62="","",IF(VALUE('INT-Pivots'!I62)=0,"",VALUE('INT-Pivots'!I62)))</f>
        <v/>
      </c>
      <c r="E62" s="165" t="str">
        <f>IF('INT-Pivots'!J62=0,"-",IF('INT-Pivots'!J62="(blank)","-",'INT-Pivots'!J62))</f>
        <v>-</v>
      </c>
      <c r="F62" s="166" t="str">
        <f>IF('INT-Pivots'!K62="","",IF('INT-Pivots'!K62="(blank)","By project end",VALUE('INT-Pivots'!K62)))</f>
        <v/>
      </c>
      <c r="G62" s="167" t="str">
        <f>IF('INT-Pivots'!S62="","",IF('INT-Pivots'!S62="(blank)","-",'INT-Pivots'!S62))</f>
        <v/>
      </c>
      <c r="H62" s="168" t="str">
        <f>IF('INT-Pivots'!L62=0,"",'INT-Pivots'!L62)</f>
        <v/>
      </c>
      <c r="I62" s="159" t="str">
        <f>IF('INT-Pivots'!M62=0,"",IF('INT-Pivots'!M62="(blank)","-",'INT-Pivots'!M62))</f>
        <v/>
      </c>
      <c r="J62" s="140" t="str">
        <f>IF('INT-Pivots'!N62="","",'INT-Pivots'!N62)</f>
        <v/>
      </c>
      <c r="K62" s="140" t="str">
        <f>IF('INT-Pivots'!F62=0,"",IF('INT-Pivots'!F62="(blank)","",'INT-Pivots'!F62))</f>
        <v/>
      </c>
      <c r="L62" s="141" t="str">
        <f>IF('INT-Pivots'!O62="","",'INT-Pivots'!O62)</f>
        <v/>
      </c>
      <c r="M62" s="135" t="str">
        <f>IF('INT-Pivots'!P62="","",'INT-Pivots'!P62)</f>
        <v/>
      </c>
      <c r="N62" s="135" t="str">
        <f>IF('INT-Pivots'!Q62="","",'INT-Pivots'!Q62)</f>
        <v/>
      </c>
      <c r="O62" s="135" t="str">
        <f>IF('INT-Pivots'!R62="","",'INT-Pivots'!R62)</f>
        <v/>
      </c>
      <c r="P62" s="142"/>
      <c r="Q62" s="142"/>
      <c r="R62" s="143"/>
      <c r="S62" s="144"/>
      <c r="T62" s="144"/>
      <c r="U62" s="144"/>
      <c r="V62" s="144"/>
      <c r="W62" s="144"/>
      <c r="X62" s="144"/>
      <c r="Y62" s="144"/>
      <c r="Z62" s="144"/>
      <c r="AA62" s="144"/>
      <c r="AB62" s="144"/>
      <c r="AC62" s="144"/>
      <c r="AD62" s="144"/>
      <c r="AE62" s="144"/>
      <c r="AF62" s="144"/>
      <c r="AG62" s="144"/>
      <c r="AH62" s="144"/>
      <c r="AI62" s="144"/>
      <c r="AJ62" s="144"/>
      <c r="AK62" s="144"/>
      <c r="AL62" s="144"/>
      <c r="AM62" s="144"/>
      <c r="AN62" s="144"/>
      <c r="AO62" s="144"/>
      <c r="AP62" s="144"/>
      <c r="AQ62" s="144"/>
      <c r="AR62" s="144"/>
      <c r="AS62" s="144"/>
      <c r="AT62" s="144"/>
      <c r="AU62" s="225"/>
      <c r="AV62"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3" spans="2:48" s="57" customFormat="1" ht="15" x14ac:dyDescent="0.25">
      <c r="B63" s="224" t="str">
        <f>IF('INT-Pivots'!G63="","",'INT-Pivots'!G63)</f>
        <v/>
      </c>
      <c r="C63" s="163" t="str">
        <f>IF('INT-Pivots'!H63="","",'INT-Pivots'!H63)</f>
        <v/>
      </c>
      <c r="D63" s="164" t="str">
        <f>IF('INT-Pivots'!I63="","",IF(VALUE('INT-Pivots'!I63)=0,"",VALUE('INT-Pivots'!I63)))</f>
        <v/>
      </c>
      <c r="E63" s="165" t="str">
        <f>IF('INT-Pivots'!J63=0,"-",IF('INT-Pivots'!J63="(blank)","-",'INT-Pivots'!J63))</f>
        <v>-</v>
      </c>
      <c r="F63" s="166" t="str">
        <f>IF('INT-Pivots'!K63="","",IF('INT-Pivots'!K63="(blank)","By project end",VALUE('INT-Pivots'!K63)))</f>
        <v/>
      </c>
      <c r="G63" s="167" t="str">
        <f>IF('INT-Pivots'!S63="","",IF('INT-Pivots'!S63="(blank)","-",'INT-Pivots'!S63))</f>
        <v/>
      </c>
      <c r="H63" s="168" t="str">
        <f>IF('INT-Pivots'!L63=0,"",'INT-Pivots'!L63)</f>
        <v/>
      </c>
      <c r="I63" s="159" t="str">
        <f>IF('INT-Pivots'!M63=0,"",IF('INT-Pivots'!M63="(blank)","-",'INT-Pivots'!M63))</f>
        <v/>
      </c>
      <c r="J63" s="140" t="str">
        <f>IF('INT-Pivots'!N63="","",'INT-Pivots'!N63)</f>
        <v/>
      </c>
      <c r="K63" s="140" t="str">
        <f>IF('INT-Pivots'!F63=0,"",IF('INT-Pivots'!F63="(blank)","",'INT-Pivots'!F63))</f>
        <v/>
      </c>
      <c r="L63" s="141" t="str">
        <f>IF('INT-Pivots'!O63="","",'INT-Pivots'!O63)</f>
        <v/>
      </c>
      <c r="M63" s="135" t="str">
        <f>IF('INT-Pivots'!P63="","",'INT-Pivots'!P63)</f>
        <v/>
      </c>
      <c r="N63" s="135" t="str">
        <f>IF('INT-Pivots'!Q63="","",'INT-Pivots'!Q63)</f>
        <v/>
      </c>
      <c r="O63" s="135" t="str">
        <f>IF('INT-Pivots'!R63="","",'INT-Pivots'!R63)</f>
        <v/>
      </c>
      <c r="P63" s="142"/>
      <c r="Q63" s="142"/>
      <c r="R63" s="143"/>
      <c r="S63" s="144"/>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225"/>
      <c r="AV63"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4" spans="2:48" s="57" customFormat="1" ht="15" x14ac:dyDescent="0.25">
      <c r="B64" s="224" t="str">
        <f>IF('INT-Pivots'!G64="","",'INT-Pivots'!G64)</f>
        <v/>
      </c>
      <c r="C64" s="163" t="str">
        <f>IF('INT-Pivots'!H64="","",'INT-Pivots'!H64)</f>
        <v/>
      </c>
      <c r="D64" s="164" t="str">
        <f>IF('INT-Pivots'!I64="","",IF(VALUE('INT-Pivots'!I64)=0,"",VALUE('INT-Pivots'!I64)))</f>
        <v/>
      </c>
      <c r="E64" s="165" t="str">
        <f>IF('INT-Pivots'!J64=0,"-",IF('INT-Pivots'!J64="(blank)","-",'INT-Pivots'!J64))</f>
        <v>-</v>
      </c>
      <c r="F64" s="166" t="str">
        <f>IF('INT-Pivots'!K64="","",IF('INT-Pivots'!K64="(blank)","By project end",VALUE('INT-Pivots'!K64)))</f>
        <v/>
      </c>
      <c r="G64" s="167" t="str">
        <f>IF('INT-Pivots'!S64="","",IF('INT-Pivots'!S64="(blank)","-",'INT-Pivots'!S64))</f>
        <v/>
      </c>
      <c r="H64" s="168" t="str">
        <f>IF('INT-Pivots'!L64=0,"",'INT-Pivots'!L64)</f>
        <v/>
      </c>
      <c r="I64" s="159" t="str">
        <f>IF('INT-Pivots'!M64=0,"",IF('INT-Pivots'!M64="(blank)","-",'INT-Pivots'!M64))</f>
        <v/>
      </c>
      <c r="J64" s="140" t="str">
        <f>IF('INT-Pivots'!N64="","",'INT-Pivots'!N64)</f>
        <v/>
      </c>
      <c r="K64" s="140" t="str">
        <f>IF('INT-Pivots'!F64=0,"",IF('INT-Pivots'!F64="(blank)","",'INT-Pivots'!F64))</f>
        <v/>
      </c>
      <c r="L64" s="141" t="str">
        <f>IF('INT-Pivots'!O64="","",'INT-Pivots'!O64)</f>
        <v/>
      </c>
      <c r="M64" s="135" t="str">
        <f>IF('INT-Pivots'!P64="","",'INT-Pivots'!P64)</f>
        <v/>
      </c>
      <c r="N64" s="135" t="str">
        <f>IF('INT-Pivots'!Q64="","",'INT-Pivots'!Q64)</f>
        <v/>
      </c>
      <c r="O64" s="135" t="str">
        <f>IF('INT-Pivots'!R64="","",'INT-Pivots'!R64)</f>
        <v/>
      </c>
      <c r="P64" s="142"/>
      <c r="Q64" s="142"/>
      <c r="R64" s="143"/>
      <c r="S64" s="144"/>
      <c r="T64" s="144"/>
      <c r="U64" s="144"/>
      <c r="V64" s="144"/>
      <c r="W64" s="144"/>
      <c r="X64" s="144"/>
      <c r="Y64" s="144"/>
      <c r="Z64" s="144"/>
      <c r="AA64" s="144"/>
      <c r="AB64" s="144"/>
      <c r="AC64" s="144"/>
      <c r="AD64" s="144"/>
      <c r="AE64" s="144"/>
      <c r="AF64" s="144"/>
      <c r="AG64" s="144"/>
      <c r="AH64" s="144"/>
      <c r="AI64" s="144"/>
      <c r="AJ64" s="144"/>
      <c r="AK64" s="144"/>
      <c r="AL64" s="144"/>
      <c r="AM64" s="144"/>
      <c r="AN64" s="144"/>
      <c r="AO64" s="144"/>
      <c r="AP64" s="144"/>
      <c r="AQ64" s="144"/>
      <c r="AR64" s="144"/>
      <c r="AS64" s="144"/>
      <c r="AT64" s="144"/>
      <c r="AU64" s="225"/>
      <c r="AV64"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5" spans="2:48" s="57" customFormat="1" ht="15" x14ac:dyDescent="0.25">
      <c r="B65" s="224" t="str">
        <f>IF('INT-Pivots'!G65="","",'INT-Pivots'!G65)</f>
        <v/>
      </c>
      <c r="C65" s="163" t="str">
        <f>IF('INT-Pivots'!H65="","",'INT-Pivots'!H65)</f>
        <v/>
      </c>
      <c r="D65" s="164" t="str">
        <f>IF('INT-Pivots'!I65="","",IF(VALUE('INT-Pivots'!I65)=0,"",VALUE('INT-Pivots'!I65)))</f>
        <v/>
      </c>
      <c r="E65" s="165" t="str">
        <f>IF('INT-Pivots'!J65=0,"-",IF('INT-Pivots'!J65="(blank)","-",'INT-Pivots'!J65))</f>
        <v>-</v>
      </c>
      <c r="F65" s="166" t="str">
        <f>IF('INT-Pivots'!K65="","",IF('INT-Pivots'!K65="(blank)","By project end",VALUE('INT-Pivots'!K65)))</f>
        <v/>
      </c>
      <c r="G65" s="167" t="str">
        <f>IF('INT-Pivots'!S65="","",IF('INT-Pivots'!S65="(blank)","-",'INT-Pivots'!S65))</f>
        <v/>
      </c>
      <c r="H65" s="168" t="str">
        <f>IF('INT-Pivots'!L65=0,"",'INT-Pivots'!L65)</f>
        <v/>
      </c>
      <c r="I65" s="159" t="str">
        <f>IF('INT-Pivots'!M65=0,"",IF('INT-Pivots'!M65="(blank)","-",'INT-Pivots'!M65))</f>
        <v/>
      </c>
      <c r="J65" s="140" t="str">
        <f>IF('INT-Pivots'!N65="","",'INT-Pivots'!N65)</f>
        <v/>
      </c>
      <c r="K65" s="140" t="str">
        <f>IF('INT-Pivots'!F65=0,"",IF('INT-Pivots'!F65="(blank)","",'INT-Pivots'!F65))</f>
        <v/>
      </c>
      <c r="L65" s="141" t="str">
        <f>IF('INT-Pivots'!O65="","",'INT-Pivots'!O65)</f>
        <v/>
      </c>
      <c r="M65" s="135" t="str">
        <f>IF('INT-Pivots'!P65="","",'INT-Pivots'!P65)</f>
        <v/>
      </c>
      <c r="N65" s="135" t="str">
        <f>IF('INT-Pivots'!Q65="","",'INT-Pivots'!Q65)</f>
        <v/>
      </c>
      <c r="O65" s="135" t="str">
        <f>IF('INT-Pivots'!R65="","",'INT-Pivots'!R65)</f>
        <v/>
      </c>
      <c r="P65" s="142"/>
      <c r="Q65" s="142"/>
      <c r="R65" s="143"/>
      <c r="S65" s="144"/>
      <c r="T65" s="144"/>
      <c r="U65" s="144"/>
      <c r="V65" s="144"/>
      <c r="W65" s="144"/>
      <c r="X65" s="144"/>
      <c r="Y65" s="144"/>
      <c r="Z65" s="144"/>
      <c r="AA65" s="144"/>
      <c r="AB65" s="144"/>
      <c r="AC65" s="144"/>
      <c r="AD65" s="144"/>
      <c r="AE65" s="144"/>
      <c r="AF65" s="144"/>
      <c r="AG65" s="144"/>
      <c r="AH65" s="144"/>
      <c r="AI65" s="144"/>
      <c r="AJ65" s="144"/>
      <c r="AK65" s="144"/>
      <c r="AL65" s="144"/>
      <c r="AM65" s="144"/>
      <c r="AN65" s="144"/>
      <c r="AO65" s="144"/>
      <c r="AP65" s="144"/>
      <c r="AQ65" s="144"/>
      <c r="AR65" s="144"/>
      <c r="AS65" s="144"/>
      <c r="AT65" s="144"/>
      <c r="AU65" s="225"/>
      <c r="AV65"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6" spans="2:48" s="57" customFormat="1" ht="15" x14ac:dyDescent="0.25">
      <c r="B66" s="224" t="str">
        <f>IF('INT-Pivots'!G66="","",'INT-Pivots'!G66)</f>
        <v/>
      </c>
      <c r="C66" s="163" t="str">
        <f>IF('INT-Pivots'!H66="","",'INT-Pivots'!H66)</f>
        <v/>
      </c>
      <c r="D66" s="164" t="str">
        <f>IF('INT-Pivots'!I66="","",IF(VALUE('INT-Pivots'!I66)=0,"",VALUE('INT-Pivots'!I66)))</f>
        <v/>
      </c>
      <c r="E66" s="165" t="str">
        <f>IF('INT-Pivots'!J66=0,"-",IF('INT-Pivots'!J66="(blank)","-",'INT-Pivots'!J66))</f>
        <v>-</v>
      </c>
      <c r="F66" s="166" t="str">
        <f>IF('INT-Pivots'!K66="","",IF('INT-Pivots'!K66="(blank)","By project end",VALUE('INT-Pivots'!K66)))</f>
        <v/>
      </c>
      <c r="G66" s="167" t="str">
        <f>IF('INT-Pivots'!S66="","",IF('INT-Pivots'!S66="(blank)","-",'INT-Pivots'!S66))</f>
        <v/>
      </c>
      <c r="H66" s="168" t="str">
        <f>IF('INT-Pivots'!L66=0,"",'INT-Pivots'!L66)</f>
        <v/>
      </c>
      <c r="I66" s="159" t="str">
        <f>IF('INT-Pivots'!M66=0,"",IF('INT-Pivots'!M66="(blank)","-",'INT-Pivots'!M66))</f>
        <v/>
      </c>
      <c r="J66" s="140" t="str">
        <f>IF('INT-Pivots'!N66="","",'INT-Pivots'!N66)</f>
        <v/>
      </c>
      <c r="K66" s="140" t="str">
        <f>IF('INT-Pivots'!F66=0,"",IF('INT-Pivots'!F66="(blank)","",'INT-Pivots'!F66))</f>
        <v/>
      </c>
      <c r="L66" s="141" t="str">
        <f>IF('INT-Pivots'!O66="","",'INT-Pivots'!O66)</f>
        <v/>
      </c>
      <c r="M66" s="135" t="str">
        <f>IF('INT-Pivots'!P66="","",'INT-Pivots'!P66)</f>
        <v/>
      </c>
      <c r="N66" s="135" t="str">
        <f>IF('INT-Pivots'!Q66="","",'INT-Pivots'!Q66)</f>
        <v/>
      </c>
      <c r="O66" s="135" t="str">
        <f>IF('INT-Pivots'!R66="","",'INT-Pivots'!R66)</f>
        <v/>
      </c>
      <c r="P66" s="142"/>
      <c r="Q66" s="142"/>
      <c r="R66" s="143"/>
      <c r="S66" s="144"/>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225"/>
      <c r="AV66"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7" spans="2:48" s="57" customFormat="1" ht="15" x14ac:dyDescent="0.25">
      <c r="B67" s="224" t="str">
        <f>IF('INT-Pivots'!G67="","",'INT-Pivots'!G67)</f>
        <v/>
      </c>
      <c r="C67" s="163" t="str">
        <f>IF('INT-Pivots'!H67="","",'INT-Pivots'!H67)</f>
        <v/>
      </c>
      <c r="D67" s="164" t="str">
        <f>IF('INT-Pivots'!I67="","",IF(VALUE('INT-Pivots'!I67)=0,"",VALUE('INT-Pivots'!I67)))</f>
        <v/>
      </c>
      <c r="E67" s="165" t="str">
        <f>IF('INT-Pivots'!J67=0,"-",IF('INT-Pivots'!J67="(blank)","-",'INT-Pivots'!J67))</f>
        <v>-</v>
      </c>
      <c r="F67" s="166" t="str">
        <f>IF('INT-Pivots'!K67="","",IF('INT-Pivots'!K67="(blank)","By project end",VALUE('INT-Pivots'!K67)))</f>
        <v/>
      </c>
      <c r="G67" s="167" t="str">
        <f>IF('INT-Pivots'!S67="","",IF('INT-Pivots'!S67="(blank)","-",'INT-Pivots'!S67))</f>
        <v/>
      </c>
      <c r="H67" s="168" t="str">
        <f>IF('INT-Pivots'!L67=0,"",'INT-Pivots'!L67)</f>
        <v/>
      </c>
      <c r="I67" s="159" t="str">
        <f>IF('INT-Pivots'!M67=0,"",IF('INT-Pivots'!M67="(blank)","-",'INT-Pivots'!M67))</f>
        <v/>
      </c>
      <c r="J67" s="140" t="str">
        <f>IF('INT-Pivots'!N67="","",'INT-Pivots'!N67)</f>
        <v/>
      </c>
      <c r="K67" s="140" t="str">
        <f>IF('INT-Pivots'!F67=0,"",IF('INT-Pivots'!F67="(blank)","",'INT-Pivots'!F67))</f>
        <v/>
      </c>
      <c r="L67" s="141" t="str">
        <f>IF('INT-Pivots'!O67="","",'INT-Pivots'!O67)</f>
        <v/>
      </c>
      <c r="M67" s="135" t="str">
        <f>IF('INT-Pivots'!P67="","",'INT-Pivots'!P67)</f>
        <v/>
      </c>
      <c r="N67" s="135" t="str">
        <f>IF('INT-Pivots'!Q67="","",'INT-Pivots'!Q67)</f>
        <v/>
      </c>
      <c r="O67" s="135" t="str">
        <f>IF('INT-Pivots'!R67="","",'INT-Pivots'!R67)</f>
        <v/>
      </c>
      <c r="P67" s="142"/>
      <c r="Q67" s="142"/>
      <c r="R67" s="143"/>
      <c r="S67" s="144"/>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225"/>
      <c r="AV67"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8" spans="2:48" s="57" customFormat="1" ht="15" x14ac:dyDescent="0.25">
      <c r="B68" s="224" t="str">
        <f>IF('INT-Pivots'!G68="","",'INT-Pivots'!G68)</f>
        <v/>
      </c>
      <c r="C68" s="163" t="str">
        <f>IF('INT-Pivots'!H68="","",'INT-Pivots'!H68)</f>
        <v/>
      </c>
      <c r="D68" s="164" t="str">
        <f>IF('INT-Pivots'!I68="","",IF(VALUE('INT-Pivots'!I68)=0,"",VALUE('INT-Pivots'!I68)))</f>
        <v/>
      </c>
      <c r="E68" s="165" t="str">
        <f>IF('INT-Pivots'!J68=0,"-",IF('INT-Pivots'!J68="(blank)","-",'INT-Pivots'!J68))</f>
        <v>-</v>
      </c>
      <c r="F68" s="166" t="str">
        <f>IF('INT-Pivots'!K68="","",IF('INT-Pivots'!K68="(blank)","By project end",VALUE('INT-Pivots'!K68)))</f>
        <v/>
      </c>
      <c r="G68" s="167" t="str">
        <f>IF('INT-Pivots'!S68="","",IF('INT-Pivots'!S68="(blank)","-",'INT-Pivots'!S68))</f>
        <v/>
      </c>
      <c r="H68" s="168" t="str">
        <f>IF('INT-Pivots'!L68=0,"",'INT-Pivots'!L68)</f>
        <v/>
      </c>
      <c r="I68" s="159" t="str">
        <f>IF('INT-Pivots'!M68=0,"",IF('INT-Pivots'!M68="(blank)","-",'INT-Pivots'!M68))</f>
        <v/>
      </c>
      <c r="J68" s="140" t="str">
        <f>IF('INT-Pivots'!N68="","",'INT-Pivots'!N68)</f>
        <v/>
      </c>
      <c r="K68" s="140" t="str">
        <f>IF('INT-Pivots'!F68=0,"",IF('INT-Pivots'!F68="(blank)","",'INT-Pivots'!F68))</f>
        <v/>
      </c>
      <c r="L68" s="141" t="str">
        <f>IF('INT-Pivots'!O68="","",'INT-Pivots'!O68)</f>
        <v/>
      </c>
      <c r="M68" s="135" t="str">
        <f>IF('INT-Pivots'!P68="","",'INT-Pivots'!P68)</f>
        <v/>
      </c>
      <c r="N68" s="135" t="str">
        <f>IF('INT-Pivots'!Q68="","",'INT-Pivots'!Q68)</f>
        <v/>
      </c>
      <c r="O68" s="135" t="str">
        <f>IF('INT-Pivots'!R68="","",'INT-Pivots'!R68)</f>
        <v/>
      </c>
      <c r="P68" s="142"/>
      <c r="Q68" s="142"/>
      <c r="R68" s="143"/>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225"/>
      <c r="AV68"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69" spans="2:48" s="57" customFormat="1" ht="15" x14ac:dyDescent="0.25">
      <c r="B69" s="224" t="str">
        <f>IF('INT-Pivots'!G69="","",'INT-Pivots'!G69)</f>
        <v/>
      </c>
      <c r="C69" s="163" t="str">
        <f>IF('INT-Pivots'!H69="","",'INT-Pivots'!H69)</f>
        <v/>
      </c>
      <c r="D69" s="164" t="str">
        <f>IF('INT-Pivots'!I69="","",IF(VALUE('INT-Pivots'!I69)=0,"",VALUE('INT-Pivots'!I69)))</f>
        <v/>
      </c>
      <c r="E69" s="165" t="str">
        <f>IF('INT-Pivots'!J69=0,"-",IF('INT-Pivots'!J69="(blank)","-",'INT-Pivots'!J69))</f>
        <v>-</v>
      </c>
      <c r="F69" s="166" t="str">
        <f>IF('INT-Pivots'!K69="","",IF('INT-Pivots'!K69="(blank)","By project end",VALUE('INT-Pivots'!K69)))</f>
        <v/>
      </c>
      <c r="G69" s="167" t="str">
        <f>IF('INT-Pivots'!S69="","",IF('INT-Pivots'!S69="(blank)","-",'INT-Pivots'!S69))</f>
        <v/>
      </c>
      <c r="H69" s="168" t="str">
        <f>IF('INT-Pivots'!L69=0,"",'INT-Pivots'!L69)</f>
        <v/>
      </c>
      <c r="I69" s="159" t="str">
        <f>IF('INT-Pivots'!M69=0,"",IF('INT-Pivots'!M69="(blank)","-",'INT-Pivots'!M69))</f>
        <v/>
      </c>
      <c r="J69" s="140" t="str">
        <f>IF('INT-Pivots'!N69="","",'INT-Pivots'!N69)</f>
        <v/>
      </c>
      <c r="K69" s="140" t="str">
        <f>IF('INT-Pivots'!F69=0,"",IF('INT-Pivots'!F69="(blank)","",'INT-Pivots'!F69))</f>
        <v/>
      </c>
      <c r="L69" s="141" t="str">
        <f>IF('INT-Pivots'!O69="","",'INT-Pivots'!O69)</f>
        <v/>
      </c>
      <c r="M69" s="135" t="str">
        <f>IF('INT-Pivots'!P69="","",'INT-Pivots'!P69)</f>
        <v/>
      </c>
      <c r="N69" s="135" t="str">
        <f>IF('INT-Pivots'!Q69="","",'INT-Pivots'!Q69)</f>
        <v/>
      </c>
      <c r="O69" s="135" t="str">
        <f>IF('INT-Pivots'!R69="","",'INT-Pivots'!R69)</f>
        <v/>
      </c>
      <c r="P69" s="142"/>
      <c r="Q69" s="142"/>
      <c r="R69" s="143"/>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225"/>
      <c r="AV69"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70" spans="2:48" s="57" customFormat="1" ht="15" x14ac:dyDescent="0.25">
      <c r="B70" s="224" t="str">
        <f>IF('INT-Pivots'!G70="","",'INT-Pivots'!G70)</f>
        <v/>
      </c>
      <c r="C70" s="163" t="str">
        <f>IF('INT-Pivots'!H70="","",'INT-Pivots'!H70)</f>
        <v/>
      </c>
      <c r="D70" s="164" t="str">
        <f>IF('INT-Pivots'!I70="","",IF(VALUE('INT-Pivots'!I70)=0,"",VALUE('INT-Pivots'!I70)))</f>
        <v/>
      </c>
      <c r="E70" s="165" t="str">
        <f>IF('INT-Pivots'!J70=0,"-",IF('INT-Pivots'!J70="(blank)","-",'INT-Pivots'!J70))</f>
        <v>-</v>
      </c>
      <c r="F70" s="166" t="str">
        <f>IF('INT-Pivots'!K70="","",IF('INT-Pivots'!K70="(blank)","By project end",VALUE('INT-Pivots'!K70)))</f>
        <v/>
      </c>
      <c r="G70" s="167" t="str">
        <f>IF('INT-Pivots'!S70="","",IF('INT-Pivots'!S70="(blank)","-",'INT-Pivots'!S70))</f>
        <v/>
      </c>
      <c r="H70" s="168" t="str">
        <f>IF('INT-Pivots'!L70=0,"",'INT-Pivots'!L70)</f>
        <v/>
      </c>
      <c r="I70" s="159" t="str">
        <f>IF('INT-Pivots'!M70=0,"",IF('INT-Pivots'!M70="(blank)","-",'INT-Pivots'!M70))</f>
        <v/>
      </c>
      <c r="J70" s="140" t="str">
        <f>IF('INT-Pivots'!N70="","",'INT-Pivots'!N70)</f>
        <v/>
      </c>
      <c r="K70" s="140" t="str">
        <f>IF('INT-Pivots'!F70=0,"",IF('INT-Pivots'!F70="(blank)","",'INT-Pivots'!F70))</f>
        <v/>
      </c>
      <c r="L70" s="141" t="str">
        <f>IF('INT-Pivots'!O70="","",'INT-Pivots'!O70)</f>
        <v/>
      </c>
      <c r="M70" s="135" t="str">
        <f>IF('INT-Pivots'!P70="","",'INT-Pivots'!P70)</f>
        <v/>
      </c>
      <c r="N70" s="135" t="str">
        <f>IF('INT-Pivots'!Q70="","",'INT-Pivots'!Q70)</f>
        <v/>
      </c>
      <c r="O70" s="135" t="str">
        <f>IF('INT-Pivots'!R70="","",'INT-Pivots'!R70)</f>
        <v/>
      </c>
      <c r="P70" s="142"/>
      <c r="Q70" s="142"/>
      <c r="R70" s="143"/>
      <c r="S70" s="144"/>
      <c r="T70" s="144"/>
      <c r="U70" s="144"/>
      <c r="V70" s="144"/>
      <c r="W70" s="144"/>
      <c r="X70" s="144"/>
      <c r="Y70" s="144"/>
      <c r="Z70" s="144"/>
      <c r="AA70" s="144"/>
      <c r="AB70" s="144"/>
      <c r="AC70" s="144"/>
      <c r="AD70" s="144"/>
      <c r="AE70" s="144"/>
      <c r="AF70" s="144"/>
      <c r="AG70" s="144"/>
      <c r="AH70" s="144"/>
      <c r="AI70" s="144"/>
      <c r="AJ70" s="144"/>
      <c r="AK70" s="144"/>
      <c r="AL70" s="144"/>
      <c r="AM70" s="144"/>
      <c r="AN70" s="144"/>
      <c r="AO70" s="144"/>
      <c r="AP70" s="144"/>
      <c r="AQ70" s="144"/>
      <c r="AR70" s="144"/>
      <c r="AS70" s="144"/>
      <c r="AT70" s="144"/>
      <c r="AU70" s="225"/>
      <c r="AV70"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71" spans="2:48" s="57" customFormat="1" ht="15" x14ac:dyDescent="0.25">
      <c r="B71" s="224" t="str">
        <f>IF('INT-Pivots'!G71="","",'INT-Pivots'!G71)</f>
        <v/>
      </c>
      <c r="C71" s="163" t="str">
        <f>IF('INT-Pivots'!H71="","",'INT-Pivots'!H71)</f>
        <v/>
      </c>
      <c r="D71" s="164" t="str">
        <f>IF('INT-Pivots'!I71="","",IF(VALUE('INT-Pivots'!I71)=0,"",VALUE('INT-Pivots'!I71)))</f>
        <v/>
      </c>
      <c r="E71" s="165" t="str">
        <f>IF('INT-Pivots'!J71=0,"-",IF('INT-Pivots'!J71="(blank)","-",'INT-Pivots'!J71))</f>
        <v>-</v>
      </c>
      <c r="F71" s="166" t="str">
        <f>IF('INT-Pivots'!K71="","",IF('INT-Pivots'!K71="(blank)","By project end",VALUE('INT-Pivots'!K71)))</f>
        <v/>
      </c>
      <c r="G71" s="167" t="str">
        <f>IF('INT-Pivots'!S71="","",IF('INT-Pivots'!S71="(blank)","-",'INT-Pivots'!S71))</f>
        <v/>
      </c>
      <c r="H71" s="168" t="str">
        <f>IF('INT-Pivots'!L71=0,"",'INT-Pivots'!L71)</f>
        <v/>
      </c>
      <c r="I71" s="159" t="str">
        <f>IF('INT-Pivots'!M71=0,"",IF('INT-Pivots'!M71="(blank)","-",'INT-Pivots'!M71))</f>
        <v/>
      </c>
      <c r="J71" s="140" t="str">
        <f>IF('INT-Pivots'!N71="","",'INT-Pivots'!N71)</f>
        <v/>
      </c>
      <c r="K71" s="140" t="str">
        <f>IF('INT-Pivots'!F71=0,"",IF('INT-Pivots'!F71="(blank)","",'INT-Pivots'!F71))</f>
        <v/>
      </c>
      <c r="L71" s="141" t="str">
        <f>IF('INT-Pivots'!O71="","",'INT-Pivots'!O71)</f>
        <v/>
      </c>
      <c r="M71" s="135" t="str">
        <f>IF('INT-Pivots'!P71="","",'INT-Pivots'!P71)</f>
        <v/>
      </c>
      <c r="N71" s="135" t="str">
        <f>IF('INT-Pivots'!Q71="","",'INT-Pivots'!Q71)</f>
        <v/>
      </c>
      <c r="O71" s="135" t="str">
        <f>IF('INT-Pivots'!R71="","",'INT-Pivots'!R71)</f>
        <v/>
      </c>
      <c r="P71" s="142"/>
      <c r="Q71" s="142"/>
      <c r="R71" s="143"/>
      <c r="S71" s="144"/>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225"/>
      <c r="AV71"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72" spans="2:48" s="57" customFormat="1" ht="15" x14ac:dyDescent="0.25">
      <c r="B72" s="224" t="str">
        <f>IF('INT-Pivots'!G72="","",'INT-Pivots'!G72)</f>
        <v/>
      </c>
      <c r="C72" s="163" t="str">
        <f>IF('INT-Pivots'!H72="","",'INT-Pivots'!H72)</f>
        <v/>
      </c>
      <c r="D72" s="164" t="str">
        <f>IF('INT-Pivots'!I72="","",IF(VALUE('INT-Pivots'!I72)=0,"",VALUE('INT-Pivots'!I72)))</f>
        <v/>
      </c>
      <c r="E72" s="165" t="str">
        <f>IF('INT-Pivots'!J72=0,"-",IF('INT-Pivots'!J72="(blank)","-",'INT-Pivots'!J72))</f>
        <v>-</v>
      </c>
      <c r="F72" s="166" t="str">
        <f>IF('INT-Pivots'!K72="","",IF('INT-Pivots'!K72="(blank)","By project end",VALUE('INT-Pivots'!K72)))</f>
        <v/>
      </c>
      <c r="G72" s="167" t="str">
        <f>IF('INT-Pivots'!S72="","",IF('INT-Pivots'!S72="(blank)","-",'INT-Pivots'!S72))</f>
        <v/>
      </c>
      <c r="H72" s="168" t="str">
        <f>IF('INT-Pivots'!L72=0,"",'INT-Pivots'!L72)</f>
        <v/>
      </c>
      <c r="I72" s="159" t="str">
        <f>IF('INT-Pivots'!M72=0,"",IF('INT-Pivots'!M72="(blank)","-",'INT-Pivots'!M72))</f>
        <v/>
      </c>
      <c r="J72" s="140" t="str">
        <f>IF('INT-Pivots'!N72="","",'INT-Pivots'!N72)</f>
        <v/>
      </c>
      <c r="K72" s="140" t="str">
        <f>IF('INT-Pivots'!F72=0,"",IF('INT-Pivots'!F72="(blank)","",'INT-Pivots'!F72))</f>
        <v/>
      </c>
      <c r="L72" s="141" t="str">
        <f>IF('INT-Pivots'!O72="","",'INT-Pivots'!O72)</f>
        <v/>
      </c>
      <c r="M72" s="135" t="str">
        <f>IF('INT-Pivots'!P72="","",'INT-Pivots'!P72)</f>
        <v/>
      </c>
      <c r="N72" s="135" t="str">
        <f>IF('INT-Pivots'!Q72="","",'INT-Pivots'!Q72)</f>
        <v/>
      </c>
      <c r="O72" s="135" t="str">
        <f>IF('INT-Pivots'!R72="","",'INT-Pivots'!R72)</f>
        <v/>
      </c>
      <c r="P72" s="142"/>
      <c r="Q72" s="142"/>
      <c r="R72" s="143"/>
      <c r="S72" s="144"/>
      <c r="T72" s="144"/>
      <c r="U72" s="144"/>
      <c r="V72" s="144"/>
      <c r="W72" s="144"/>
      <c r="X72" s="144"/>
      <c r="Y72" s="144"/>
      <c r="Z72" s="144"/>
      <c r="AA72" s="144"/>
      <c r="AB72" s="144"/>
      <c r="AC72" s="144"/>
      <c r="AD72" s="144"/>
      <c r="AE72" s="144"/>
      <c r="AF72" s="144"/>
      <c r="AG72" s="144"/>
      <c r="AH72" s="144"/>
      <c r="AI72" s="144"/>
      <c r="AJ72" s="144"/>
      <c r="AK72" s="144"/>
      <c r="AL72" s="144"/>
      <c r="AM72" s="144"/>
      <c r="AN72" s="144"/>
      <c r="AO72" s="144"/>
      <c r="AP72" s="144"/>
      <c r="AQ72" s="144"/>
      <c r="AR72" s="144"/>
      <c r="AS72" s="144"/>
      <c r="AT72" s="144"/>
      <c r="AU72" s="225"/>
      <c r="AV72"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73" spans="2:48" s="57" customFormat="1" ht="15" x14ac:dyDescent="0.25">
      <c r="B73" s="224" t="str">
        <f>IF('INT-Pivots'!G73="","",'INT-Pivots'!G73)</f>
        <v/>
      </c>
      <c r="C73" s="163" t="str">
        <f>IF('INT-Pivots'!H73="","",'INT-Pivots'!H73)</f>
        <v/>
      </c>
      <c r="D73" s="164" t="str">
        <f>IF('INT-Pivots'!I73="","",IF(VALUE('INT-Pivots'!I73)=0,"",VALUE('INT-Pivots'!I73)))</f>
        <v/>
      </c>
      <c r="E73" s="165" t="str">
        <f>IF('INT-Pivots'!J73=0,"-",IF('INT-Pivots'!J73="(blank)","-",'INT-Pivots'!J73))</f>
        <v>-</v>
      </c>
      <c r="F73" s="166" t="str">
        <f>IF('INT-Pivots'!K73="","",IF('INT-Pivots'!K73="(blank)","By project end",VALUE('INT-Pivots'!K73)))</f>
        <v/>
      </c>
      <c r="G73" s="167" t="str">
        <f>IF('INT-Pivots'!S73="","",IF('INT-Pivots'!S73="(blank)","-",'INT-Pivots'!S73))</f>
        <v/>
      </c>
      <c r="H73" s="168" t="str">
        <f>IF('INT-Pivots'!L73=0,"",'INT-Pivots'!L73)</f>
        <v/>
      </c>
      <c r="I73" s="159" t="str">
        <f>IF('INT-Pivots'!M73=0,"",IF('INT-Pivots'!M73="(blank)","-",'INT-Pivots'!M73))</f>
        <v/>
      </c>
      <c r="J73" s="140" t="str">
        <f>IF('INT-Pivots'!N73="","",'INT-Pivots'!N73)</f>
        <v/>
      </c>
      <c r="K73" s="140" t="str">
        <f>IF('INT-Pivots'!F73=0,"",IF('INT-Pivots'!F73="(blank)","",'INT-Pivots'!F73))</f>
        <v/>
      </c>
      <c r="L73" s="141" t="str">
        <f>IF('INT-Pivots'!O73="","",'INT-Pivots'!O73)</f>
        <v/>
      </c>
      <c r="M73" s="135" t="str">
        <f>IF('INT-Pivots'!P73="","",'INT-Pivots'!P73)</f>
        <v/>
      </c>
      <c r="N73" s="135" t="str">
        <f>IF('INT-Pivots'!Q73="","",'INT-Pivots'!Q73)</f>
        <v/>
      </c>
      <c r="O73" s="135" t="str">
        <f>IF('INT-Pivots'!R73="","",'INT-Pivots'!R73)</f>
        <v/>
      </c>
      <c r="P73" s="142"/>
      <c r="Q73" s="142"/>
      <c r="R73" s="143"/>
      <c r="S73" s="144"/>
      <c r="T73" s="144"/>
      <c r="U73" s="144"/>
      <c r="V73" s="144"/>
      <c r="W73" s="144"/>
      <c r="X73" s="144"/>
      <c r="Y73" s="144"/>
      <c r="Z73" s="144"/>
      <c r="AA73" s="144"/>
      <c r="AB73" s="144"/>
      <c r="AC73" s="144"/>
      <c r="AD73" s="144"/>
      <c r="AE73" s="144"/>
      <c r="AF73" s="144"/>
      <c r="AG73" s="144"/>
      <c r="AH73" s="144"/>
      <c r="AI73" s="144"/>
      <c r="AJ73" s="144"/>
      <c r="AK73" s="144"/>
      <c r="AL73" s="144"/>
      <c r="AM73" s="144"/>
      <c r="AN73" s="144"/>
      <c r="AO73" s="144"/>
      <c r="AP73" s="144"/>
      <c r="AQ73" s="144"/>
      <c r="AR73" s="144"/>
      <c r="AS73" s="144"/>
      <c r="AT73" s="144"/>
      <c r="AU73" s="225"/>
      <c r="AV73"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74" spans="2:48" s="57" customFormat="1" ht="15" x14ac:dyDescent="0.25">
      <c r="B74" s="224" t="str">
        <f>IF('INT-Pivots'!G74="","",'INT-Pivots'!G74)</f>
        <v/>
      </c>
      <c r="C74" s="163" t="str">
        <f>IF('INT-Pivots'!H74="","",'INT-Pivots'!H74)</f>
        <v/>
      </c>
      <c r="D74" s="164" t="str">
        <f>IF('INT-Pivots'!I74="","",IF(VALUE('INT-Pivots'!I74)=0,"",VALUE('INT-Pivots'!I74)))</f>
        <v/>
      </c>
      <c r="E74" s="165" t="str">
        <f>IF('INT-Pivots'!J74=0,"-",IF('INT-Pivots'!J74="(blank)","-",'INT-Pivots'!J74))</f>
        <v>-</v>
      </c>
      <c r="F74" s="166" t="str">
        <f>IF('INT-Pivots'!K74="","",IF('INT-Pivots'!K74="(blank)","By project end",VALUE('INT-Pivots'!K74)))</f>
        <v/>
      </c>
      <c r="G74" s="167" t="str">
        <f>IF('INT-Pivots'!S74="","",IF('INT-Pivots'!S74="(blank)","-",'INT-Pivots'!S74))</f>
        <v/>
      </c>
      <c r="H74" s="168" t="str">
        <f>IF('INT-Pivots'!L74=0,"",'INT-Pivots'!L74)</f>
        <v/>
      </c>
      <c r="I74" s="159" t="str">
        <f>IF('INT-Pivots'!M74=0,"",IF('INT-Pivots'!M74="(blank)","-",'INT-Pivots'!M74))</f>
        <v/>
      </c>
      <c r="J74" s="140" t="str">
        <f>IF('INT-Pivots'!N74="","",'INT-Pivots'!N74)</f>
        <v/>
      </c>
      <c r="K74" s="140" t="str">
        <f>IF('INT-Pivots'!F74=0,"",IF('INT-Pivots'!F74="(blank)","",'INT-Pivots'!F74))</f>
        <v/>
      </c>
      <c r="L74" s="141" t="str">
        <f>IF('INT-Pivots'!O74="","",'INT-Pivots'!O74)</f>
        <v/>
      </c>
      <c r="M74" s="135" t="str">
        <f>IF('INT-Pivots'!P74="","",'INT-Pivots'!P74)</f>
        <v/>
      </c>
      <c r="N74" s="135" t="str">
        <f>IF('INT-Pivots'!Q74="","",'INT-Pivots'!Q74)</f>
        <v/>
      </c>
      <c r="O74" s="135" t="str">
        <f>IF('INT-Pivots'!R74="","",'INT-Pivots'!R74)</f>
        <v/>
      </c>
      <c r="P74" s="142"/>
      <c r="Q74" s="142"/>
      <c r="R74" s="143"/>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225"/>
      <c r="AV74"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75" spans="2:48" s="57" customFormat="1" ht="15" x14ac:dyDescent="0.25">
      <c r="B75" s="224" t="str">
        <f>IF('INT-Pivots'!G75="","",'INT-Pivots'!G75)</f>
        <v/>
      </c>
      <c r="C75" s="163" t="str">
        <f>IF('INT-Pivots'!H75="","",'INT-Pivots'!H75)</f>
        <v/>
      </c>
      <c r="D75" s="164" t="str">
        <f>IF('INT-Pivots'!I75="","",IF(VALUE('INT-Pivots'!I75)=0,"",VALUE('INT-Pivots'!I75)))</f>
        <v/>
      </c>
      <c r="E75" s="165" t="str">
        <f>IF('INT-Pivots'!J75=0,"-",IF('INT-Pivots'!J75="(blank)","-",'INT-Pivots'!J75))</f>
        <v>-</v>
      </c>
      <c r="F75" s="166" t="str">
        <f>IF('INT-Pivots'!K75="","",IF('INT-Pivots'!K75="(blank)","By project end",VALUE('INT-Pivots'!K75)))</f>
        <v/>
      </c>
      <c r="G75" s="167" t="str">
        <f>IF('INT-Pivots'!S75="","",IF('INT-Pivots'!S75="(blank)","-",'INT-Pivots'!S75))</f>
        <v/>
      </c>
      <c r="H75" s="168" t="str">
        <f>IF('INT-Pivots'!L75=0,"",'INT-Pivots'!L75)</f>
        <v/>
      </c>
      <c r="I75" s="159" t="str">
        <f>IF('INT-Pivots'!M75=0,"",IF('INT-Pivots'!M75="(blank)","-",'INT-Pivots'!M75))</f>
        <v/>
      </c>
      <c r="J75" s="140" t="str">
        <f>IF('INT-Pivots'!N75="","",'INT-Pivots'!N75)</f>
        <v/>
      </c>
      <c r="K75" s="140" t="str">
        <f>IF('INT-Pivots'!F75=0,"",IF('INT-Pivots'!F75="(blank)","",'INT-Pivots'!F75))</f>
        <v/>
      </c>
      <c r="L75" s="141" t="str">
        <f>IF('INT-Pivots'!O75="","",'INT-Pivots'!O75)</f>
        <v/>
      </c>
      <c r="M75" s="135" t="str">
        <f>IF('INT-Pivots'!P75="","",'INT-Pivots'!P75)</f>
        <v/>
      </c>
      <c r="N75" s="135" t="str">
        <f>IF('INT-Pivots'!Q75="","",'INT-Pivots'!Q75)</f>
        <v/>
      </c>
      <c r="O75" s="135" t="str">
        <f>IF('INT-Pivots'!R75="","",'INT-Pivots'!R75)</f>
        <v/>
      </c>
      <c r="P75" s="142"/>
      <c r="Q75" s="142"/>
      <c r="R75" s="143"/>
      <c r="S75" s="144"/>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c r="AT75" s="144"/>
      <c r="AU75" s="225"/>
      <c r="AV75" s="144"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76" spans="2:48" s="57" customFormat="1" ht="15" x14ac:dyDescent="0.25">
      <c r="B76" s="226" t="str">
        <f>IF('INT-Pivots'!G76="","",'INT-Pivots'!G76)</f>
        <v/>
      </c>
      <c r="C76" s="227" t="str">
        <f>IF('INT-Pivots'!H76="","",'INT-Pivots'!H76)</f>
        <v/>
      </c>
      <c r="D76" s="228" t="str">
        <f>IF('INT-Pivots'!I76="","",IF(VALUE('INT-Pivots'!I76)=0,"",VALUE('INT-Pivots'!I76)))</f>
        <v/>
      </c>
      <c r="E76" s="229" t="str">
        <f>IF('INT-Pivots'!J76=0,"-",IF('INT-Pivots'!J76="(blank)","-",'INT-Pivots'!J76))</f>
        <v>-</v>
      </c>
      <c r="F76" s="230" t="str">
        <f>IF('INT-Pivots'!K76="","",IF('INT-Pivots'!K76="(blank)","By project end",VALUE('INT-Pivots'!K76)))</f>
        <v/>
      </c>
      <c r="G76" s="231" t="str">
        <f>IF('INT-Pivots'!S76="","",IF('INT-Pivots'!S76="(blank)","-",'INT-Pivots'!S76))</f>
        <v/>
      </c>
      <c r="H76" s="232" t="str">
        <f>IF('INT-Pivots'!L76=0,"",'INT-Pivots'!L76)</f>
        <v/>
      </c>
      <c r="I76" s="233" t="str">
        <f>IF('INT-Pivots'!M76=0,"",IF('INT-Pivots'!M76="(blank)","-",'INT-Pivots'!M76))</f>
        <v/>
      </c>
      <c r="J76" s="234" t="str">
        <f>IF('INT-Pivots'!N76="","",'INT-Pivots'!N76)</f>
        <v/>
      </c>
      <c r="K76" s="234" t="str">
        <f>IF('INT-Pivots'!F76=0,"",IF('INT-Pivots'!F76="(blank)","",'INT-Pivots'!F76))</f>
        <v/>
      </c>
      <c r="L76" s="235" t="str">
        <f>IF('INT-Pivots'!O76="","",'INT-Pivots'!O76)</f>
        <v/>
      </c>
      <c r="M76" s="236" t="str">
        <f>IF('INT-Pivots'!P76="","",'INT-Pivots'!P76)</f>
        <v/>
      </c>
      <c r="N76" s="236" t="str">
        <f>IF('INT-Pivots'!Q76="","",'INT-Pivots'!Q76)</f>
        <v/>
      </c>
      <c r="O76" s="135" t="str">
        <f>IF('INT-Pivots'!R76="","",'INT-Pivots'!R76)</f>
        <v/>
      </c>
      <c r="P76" s="237"/>
      <c r="Q76" s="237"/>
      <c r="R76" s="238"/>
      <c r="S76" s="239"/>
      <c r="T76" s="239"/>
      <c r="U76" s="239"/>
      <c r="V76" s="239"/>
      <c r="W76" s="239"/>
      <c r="X76" s="239"/>
      <c r="Y76" s="239"/>
      <c r="Z76" s="239"/>
      <c r="AA76" s="239"/>
      <c r="AB76" s="239"/>
      <c r="AC76" s="239"/>
      <c r="AD76" s="239"/>
      <c r="AE76" s="239"/>
      <c r="AF76" s="239"/>
      <c r="AG76" s="239"/>
      <c r="AH76" s="239"/>
      <c r="AI76" s="239"/>
      <c r="AJ76" s="239"/>
      <c r="AK76" s="239"/>
      <c r="AL76" s="239"/>
      <c r="AM76" s="239"/>
      <c r="AN76" s="239"/>
      <c r="AO76" s="239"/>
      <c r="AP76" s="239"/>
      <c r="AQ76" s="239"/>
      <c r="AR76" s="239"/>
      <c r="AS76" s="239"/>
      <c r="AT76" s="239"/>
      <c r="AU76" s="240"/>
      <c r="AV76" s="239" t="str">
        <f>IF(ISTEXT(NarrativeReportTable[[#This Row],[Status at end of 5th period]]),NarrativeReportTable[[#This Row],[Status at end of 5th period]],IF(ISTEXT(NarrativeReportTable[[#This Row],[Status at end of 4th period]]),NarrativeReportTable[[#This Row],[Status at end of 4th period]],IF(ISTEXT(NarrativeReportTable[[#This Row],[Status at end of 3rd period]]),NarrativeReportTable[[#This Row],[Status at end of 3rd period]],IF(ISTEXT(NarrativeReportTable[[#This Row],[Status at end of 2nd period]]),NarrativeReportTable[[#This Row],[Status at end of 2nd period]],IF(ISTEXT(NarrativeReportTable[[#This Row],[Status at end of 1st period]]),NarrativeReportTable[[#This Row],[Status at end of 1st period]],"")))))</f>
        <v/>
      </c>
    </row>
    <row r="77" spans="2:48" s="57" customFormat="1" ht="13.5" x14ac:dyDescent="0.25">
      <c r="B77" s="102" t="str">
        <f>IF('INT-Pivots'!G77="","",'INT-Pivots'!G77)</f>
        <v/>
      </c>
      <c r="C77" s="103" t="str">
        <f>IF('INT-Pivots'!H77="","",'INT-Pivots'!H77)</f>
        <v/>
      </c>
      <c r="D77" s="104" t="str">
        <f>IF('INT-Pivots'!I77="","",IF(VALUE('INT-Pivots'!I77)=0,"",VALUE('INT-Pivots'!I77)))</f>
        <v/>
      </c>
      <c r="E77" s="105" t="str">
        <f>IF('INT-Pivots'!J77=0,"",'INT-Pivots'!J77)</f>
        <v/>
      </c>
      <c r="F77" s="115" t="str">
        <f>IF('INT-Pivots'!K77="","",IF('INT-Pivots'!K77="(blank)","Project end",VALUE('INT-Pivots'!K77)))</f>
        <v/>
      </c>
      <c r="G77" s="106" t="str">
        <f>IF('INT-Pivots'!S77="","",IF('INT-Pivots'!S77="(blank)","-",'INT-Pivots'!S77))</f>
        <v/>
      </c>
      <c r="H77" s="103" t="str">
        <f>IF('INT-Pivots'!L77=0,"",'INT-Pivots'!L77)</f>
        <v/>
      </c>
      <c r="I77" s="107" t="str">
        <f>IF('INT-Pivots'!M77=0,"",IF('INT-Pivots'!M77="(blank)","",'INT-Pivots'!M77))</f>
        <v/>
      </c>
      <c r="J77" s="103" t="str">
        <f>IF('INT-Pivots'!N77="","",'INT-Pivots'!N77)</f>
        <v/>
      </c>
      <c r="K77" s="103" t="str">
        <f>IF('INT-Pivots'!F77=0,"",IF('INT-Pivots'!F77="(blank)","",'INT-Pivots'!F77))</f>
        <v/>
      </c>
      <c r="L77" s="81" t="str">
        <f>IF('INT-Pivots'!O77="","",'INT-Pivots'!O77)</f>
        <v/>
      </c>
      <c r="M77" s="81"/>
      <c r="N77" s="81"/>
      <c r="O77" s="81"/>
      <c r="P77" s="61"/>
      <c r="Q77" s="61"/>
      <c r="R77" s="108"/>
      <c r="S77" s="109"/>
      <c r="T77" s="109"/>
      <c r="U77" s="109"/>
      <c r="V77" s="109"/>
      <c r="W77" s="109"/>
      <c r="X77" s="109"/>
      <c r="Y77" s="109"/>
      <c r="Z77" s="109"/>
      <c r="AA77" s="109"/>
      <c r="AB77" s="109"/>
      <c r="AC77" s="109"/>
      <c r="AD77" s="109"/>
      <c r="AE77" s="109"/>
      <c r="AF77" s="109"/>
      <c r="AG77" s="109"/>
      <c r="AH77" s="109"/>
      <c r="AI77" s="109"/>
      <c r="AJ77" s="109"/>
      <c r="AK77" s="109"/>
      <c r="AL77" s="109"/>
      <c r="AM77" s="109"/>
      <c r="AN77" s="109"/>
      <c r="AO77" s="109"/>
      <c r="AP77" s="109"/>
      <c r="AQ77" s="109"/>
      <c r="AR77" s="109"/>
      <c r="AS77" s="109"/>
      <c r="AT77" s="109"/>
      <c r="AU77" s="109"/>
      <c r="AV77" s="109"/>
    </row>
    <row r="78" spans="2:48" s="57" customFormat="1" ht="13.5" x14ac:dyDescent="0.25">
      <c r="B78" s="102" t="str">
        <f>IF('INT-Pivots'!G78="","",'INT-Pivots'!G78)</f>
        <v/>
      </c>
      <c r="C78" s="103" t="str">
        <f>IF('INT-Pivots'!H78="","",'INT-Pivots'!H78)</f>
        <v/>
      </c>
      <c r="D78" s="104" t="str">
        <f>IF('INT-Pivots'!I78="","",IF(VALUE('INT-Pivots'!I78)=0,"",VALUE('INT-Pivots'!I78)))</f>
        <v/>
      </c>
      <c r="E78" s="105" t="str">
        <f>IF('INT-Pivots'!J78=0,"",'INT-Pivots'!J78)</f>
        <v/>
      </c>
      <c r="F78" s="115" t="str">
        <f>IF('INT-Pivots'!K78="","",IF('INT-Pivots'!K78="(blank)","Project end",VALUE('INT-Pivots'!K78)))</f>
        <v/>
      </c>
      <c r="G78" s="106" t="str">
        <f>IF('INT-Pivots'!S78="","",IF('INT-Pivots'!S78="(blank)","-",'INT-Pivots'!S78))</f>
        <v/>
      </c>
      <c r="H78" s="103" t="str">
        <f>IF('INT-Pivots'!L78=0,"",'INT-Pivots'!L78)</f>
        <v/>
      </c>
      <c r="I78" s="107" t="str">
        <f>IF('INT-Pivots'!M78=0,"",IF('INT-Pivots'!M78="(blank)","",'INT-Pivots'!M78))</f>
        <v/>
      </c>
      <c r="J78" s="103" t="str">
        <f>IF('INT-Pivots'!N78="","",'INT-Pivots'!N78)</f>
        <v/>
      </c>
      <c r="K78" s="103" t="str">
        <f>IF('INT-Pivots'!F78=0,"",IF('INT-Pivots'!F78="(blank)","",'INT-Pivots'!F78))</f>
        <v/>
      </c>
      <c r="L78" s="81" t="str">
        <f>IF('INT-Pivots'!O78="","",'INT-Pivots'!O78)</f>
        <v/>
      </c>
      <c r="M78" s="81"/>
      <c r="N78" s="81"/>
      <c r="O78" s="81"/>
      <c r="P78" s="61"/>
      <c r="Q78" s="61"/>
      <c r="R78" s="108"/>
      <c r="S78" s="109"/>
      <c r="T78" s="109"/>
      <c r="U78" s="109"/>
      <c r="V78" s="109"/>
      <c r="W78" s="109"/>
      <c r="X78" s="109"/>
      <c r="Y78" s="109"/>
      <c r="Z78" s="109"/>
      <c r="AA78" s="109"/>
      <c r="AB78" s="109"/>
      <c r="AC78" s="109"/>
      <c r="AD78" s="109"/>
      <c r="AE78" s="109"/>
      <c r="AF78" s="109"/>
      <c r="AG78" s="109"/>
      <c r="AH78" s="109"/>
      <c r="AI78" s="109"/>
      <c r="AJ78" s="109"/>
      <c r="AK78" s="109"/>
      <c r="AL78" s="109"/>
      <c r="AM78" s="109"/>
      <c r="AN78" s="109"/>
      <c r="AO78" s="109"/>
      <c r="AP78" s="109"/>
      <c r="AQ78" s="109"/>
      <c r="AR78" s="109"/>
      <c r="AS78" s="109"/>
      <c r="AT78" s="109"/>
      <c r="AU78" s="109"/>
      <c r="AV78" s="109"/>
    </row>
    <row r="79" spans="2:48" s="57" customFormat="1" ht="13.5" x14ac:dyDescent="0.25">
      <c r="B79" s="102" t="str">
        <f>IF('INT-Pivots'!G79="","",'INT-Pivots'!G79)</f>
        <v/>
      </c>
      <c r="C79" s="103" t="str">
        <f>IF('INT-Pivots'!H79="","",'INT-Pivots'!H79)</f>
        <v/>
      </c>
      <c r="D79" s="104" t="str">
        <f>IF('INT-Pivots'!I79="","",IF(VALUE('INT-Pivots'!I79)=0,"",VALUE('INT-Pivots'!I79)))</f>
        <v/>
      </c>
      <c r="E79" s="105" t="str">
        <f>IF('INT-Pivots'!J79=0,"",'INT-Pivots'!J79)</f>
        <v/>
      </c>
      <c r="F79" s="115" t="str">
        <f>IF('INT-Pivots'!K79="","",IF('INT-Pivots'!K79="(blank)","Project end",VALUE('INT-Pivots'!K79)))</f>
        <v/>
      </c>
      <c r="G79" s="106" t="str">
        <f>IF('INT-Pivots'!S79="","",IF('INT-Pivots'!S79="(blank)","-",'INT-Pivots'!S79))</f>
        <v/>
      </c>
      <c r="H79" s="103" t="str">
        <f>IF('INT-Pivots'!L79=0,"",'INT-Pivots'!L79)</f>
        <v/>
      </c>
      <c r="I79" s="107" t="str">
        <f>IF('INT-Pivots'!M79=0,"",IF('INT-Pivots'!M79="(blank)","",'INT-Pivots'!M79))</f>
        <v/>
      </c>
      <c r="J79" s="103" t="str">
        <f>IF('INT-Pivots'!N79="","",'INT-Pivots'!N79)</f>
        <v/>
      </c>
      <c r="K79" s="103" t="str">
        <f>IF('INT-Pivots'!F79=0,"",IF('INT-Pivots'!F79="(blank)","",'INT-Pivots'!F79))</f>
        <v/>
      </c>
      <c r="L79" s="81" t="str">
        <f>IF('INT-Pivots'!O79="","",'INT-Pivots'!O79)</f>
        <v/>
      </c>
      <c r="M79" s="81"/>
      <c r="N79" s="81"/>
      <c r="O79" s="81"/>
      <c r="P79" s="61"/>
      <c r="Q79" s="61"/>
      <c r="R79" s="108"/>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109"/>
    </row>
    <row r="80" spans="2:48" s="57" customFormat="1" ht="13.5" x14ac:dyDescent="0.25">
      <c r="B80" s="102" t="str">
        <f>IF('INT-Pivots'!G80="","",'INT-Pivots'!G80)</f>
        <v/>
      </c>
      <c r="C80" s="103" t="str">
        <f>IF('INT-Pivots'!H80="","",'INT-Pivots'!H80)</f>
        <v/>
      </c>
      <c r="D80" s="104" t="str">
        <f>IF('INT-Pivots'!I80="","",IF(VALUE('INT-Pivots'!I80)=0,"",VALUE('INT-Pivots'!I80)))</f>
        <v/>
      </c>
      <c r="E80" s="105" t="str">
        <f>IF('INT-Pivots'!J80=0,"",'INT-Pivots'!J80)</f>
        <v/>
      </c>
      <c r="F80" s="115" t="str">
        <f>IF('INT-Pivots'!K80="","",IF('INT-Pivots'!K80="(blank)","Project end",VALUE('INT-Pivots'!K80)))</f>
        <v/>
      </c>
      <c r="G80" s="106" t="str">
        <f>IF('INT-Pivots'!S80="","",IF('INT-Pivots'!S80="(blank)","-",'INT-Pivots'!S80))</f>
        <v/>
      </c>
      <c r="H80" s="103" t="str">
        <f>IF('INT-Pivots'!L80=0,"",'INT-Pivots'!L80)</f>
        <v/>
      </c>
      <c r="I80" s="107" t="str">
        <f>IF('INT-Pivots'!M80=0,"",IF('INT-Pivots'!M80="(blank)","",'INT-Pivots'!M80))</f>
        <v/>
      </c>
      <c r="J80" s="103" t="str">
        <f>IF('INT-Pivots'!N80="","",'INT-Pivots'!N80)</f>
        <v/>
      </c>
      <c r="K80" s="103" t="str">
        <f>IF('INT-Pivots'!F80=0,"",IF('INT-Pivots'!F80="(blank)","",'INT-Pivots'!F80))</f>
        <v/>
      </c>
      <c r="L80" s="81" t="str">
        <f>IF('INT-Pivots'!O80="","",'INT-Pivots'!O80)</f>
        <v/>
      </c>
      <c r="M80" s="81"/>
      <c r="N80" s="81"/>
      <c r="O80" s="81"/>
      <c r="P80" s="61"/>
      <c r="Q80" s="61"/>
      <c r="R80" s="108"/>
      <c r="S80" s="109"/>
      <c r="T80" s="109"/>
      <c r="U80" s="109"/>
      <c r="V80" s="109"/>
      <c r="W80" s="109"/>
      <c r="X80" s="109"/>
      <c r="Y80" s="109"/>
      <c r="Z80" s="109"/>
      <c r="AA80" s="109"/>
      <c r="AB80" s="109"/>
      <c r="AC80" s="109"/>
      <c r="AD80" s="109"/>
      <c r="AE80" s="109"/>
      <c r="AF80" s="109"/>
      <c r="AG80" s="109"/>
      <c r="AH80" s="109"/>
      <c r="AI80" s="109"/>
      <c r="AJ80" s="109"/>
      <c r="AK80" s="109"/>
      <c r="AL80" s="109"/>
      <c r="AM80" s="109"/>
      <c r="AN80" s="109"/>
      <c r="AO80" s="109"/>
      <c r="AP80" s="109"/>
      <c r="AQ80" s="109"/>
      <c r="AR80" s="109"/>
      <c r="AS80" s="109"/>
      <c r="AT80" s="109"/>
      <c r="AU80" s="109"/>
      <c r="AV80" s="109"/>
    </row>
    <row r="81" spans="2:48" s="57" customFormat="1" ht="13.5" x14ac:dyDescent="0.25">
      <c r="B81" s="102" t="str">
        <f>IF('INT-Pivots'!G81="","",'INT-Pivots'!G81)</f>
        <v/>
      </c>
      <c r="C81" s="103" t="str">
        <f>IF('INT-Pivots'!H81="","",'INT-Pivots'!H81)</f>
        <v/>
      </c>
      <c r="D81" s="104" t="str">
        <f>IF('INT-Pivots'!I81="","",IF(VALUE('INT-Pivots'!I81)=0,"",VALUE('INT-Pivots'!I81)))</f>
        <v/>
      </c>
      <c r="E81" s="105" t="str">
        <f>IF('INT-Pivots'!J81=0,"",'INT-Pivots'!J81)</f>
        <v/>
      </c>
      <c r="F81" s="115" t="str">
        <f>IF('INT-Pivots'!K81="","",IF('INT-Pivots'!K81="(blank)","Project end",VALUE('INT-Pivots'!K81)))</f>
        <v/>
      </c>
      <c r="G81" s="106" t="str">
        <f>IF('INT-Pivots'!S81="","",IF('INT-Pivots'!S81="(blank)","-",'INT-Pivots'!S81))</f>
        <v/>
      </c>
      <c r="H81" s="103" t="str">
        <f>IF('INT-Pivots'!L81=0,"",'INT-Pivots'!L81)</f>
        <v/>
      </c>
      <c r="I81" s="107" t="str">
        <f>IF('INT-Pivots'!M81=0,"",IF('INT-Pivots'!M81="(blank)","",'INT-Pivots'!M81))</f>
        <v/>
      </c>
      <c r="J81" s="103" t="str">
        <f>IF('INT-Pivots'!N81="","",'INT-Pivots'!N81)</f>
        <v/>
      </c>
      <c r="K81" s="103" t="str">
        <f>IF('INT-Pivots'!F81=0,"",IF('INT-Pivots'!F81="(blank)","",'INT-Pivots'!F81))</f>
        <v/>
      </c>
      <c r="L81" s="81" t="str">
        <f>IF('INT-Pivots'!O81="","",'INT-Pivots'!O81)</f>
        <v/>
      </c>
      <c r="M81" s="81"/>
      <c r="N81" s="81"/>
      <c r="O81" s="81"/>
      <c r="P81" s="61"/>
      <c r="Q81" s="61"/>
      <c r="R81" s="108"/>
      <c r="S81" s="109"/>
      <c r="T81" s="109"/>
      <c r="U81" s="109"/>
      <c r="V81" s="109"/>
      <c r="W81" s="109"/>
      <c r="X81" s="109"/>
      <c r="Y81" s="109"/>
      <c r="Z81" s="109"/>
      <c r="AA81" s="109"/>
      <c r="AB81" s="109"/>
      <c r="AC81" s="109"/>
      <c r="AD81" s="109"/>
      <c r="AE81" s="109"/>
      <c r="AF81" s="109"/>
      <c r="AG81" s="109"/>
      <c r="AH81" s="109"/>
      <c r="AI81" s="109"/>
      <c r="AJ81" s="109"/>
      <c r="AK81" s="109"/>
      <c r="AL81" s="109"/>
      <c r="AM81" s="109"/>
      <c r="AN81" s="109"/>
      <c r="AO81" s="109"/>
      <c r="AP81" s="109"/>
      <c r="AQ81" s="109"/>
      <c r="AR81" s="109"/>
      <c r="AS81" s="109"/>
      <c r="AT81" s="109"/>
      <c r="AU81" s="109"/>
      <c r="AV81" s="109"/>
    </row>
    <row r="82" spans="2:48" s="57" customFormat="1" ht="13.5" x14ac:dyDescent="0.25">
      <c r="B82" s="102" t="str">
        <f>IF('INT-Pivots'!G82="","",'INT-Pivots'!G82)</f>
        <v/>
      </c>
      <c r="C82" s="103" t="str">
        <f>IF('INT-Pivots'!H82="","",'INT-Pivots'!H82)</f>
        <v/>
      </c>
      <c r="D82" s="104" t="str">
        <f>IF('INT-Pivots'!I82="","",IF(VALUE('INT-Pivots'!I82)=0,"",VALUE('INT-Pivots'!I82)))</f>
        <v/>
      </c>
      <c r="E82" s="105" t="str">
        <f>IF('INT-Pivots'!J82=0,"",'INT-Pivots'!J82)</f>
        <v/>
      </c>
      <c r="F82" s="115" t="str">
        <f>IF('INT-Pivots'!K82="","",IF('INT-Pivots'!K82="(blank)","Project end",VALUE('INT-Pivots'!K82)))</f>
        <v/>
      </c>
      <c r="G82" s="106" t="str">
        <f>IF('INT-Pivots'!S82="","",IF('INT-Pivots'!S82="(blank)","-",'INT-Pivots'!S82))</f>
        <v/>
      </c>
      <c r="H82" s="103" t="str">
        <f>IF('INT-Pivots'!L82=0,"",'INT-Pivots'!L82)</f>
        <v/>
      </c>
      <c r="I82" s="107" t="str">
        <f>IF('INT-Pivots'!M82=0,"",IF('INT-Pivots'!M82="(blank)","",'INT-Pivots'!M82))</f>
        <v/>
      </c>
      <c r="J82" s="103" t="str">
        <f>IF('INT-Pivots'!N82="","",'INT-Pivots'!N82)</f>
        <v/>
      </c>
      <c r="K82" s="103" t="str">
        <f>IF('INT-Pivots'!F82=0,"",IF('INT-Pivots'!F82="(blank)","",'INT-Pivots'!F82))</f>
        <v/>
      </c>
      <c r="L82" s="81" t="str">
        <f>IF('INT-Pivots'!O82="","",'INT-Pivots'!O82)</f>
        <v/>
      </c>
      <c r="M82" s="81"/>
      <c r="N82" s="81"/>
      <c r="O82" s="81"/>
      <c r="P82" s="61"/>
      <c r="Q82" s="61"/>
      <c r="R82" s="108"/>
      <c r="S82" s="109"/>
      <c r="T82" s="109"/>
      <c r="U82" s="109"/>
      <c r="V82" s="109"/>
      <c r="W82" s="109"/>
      <c r="X82" s="109"/>
      <c r="Y82" s="109"/>
      <c r="Z82" s="109"/>
      <c r="AA82" s="109"/>
      <c r="AB82" s="109"/>
      <c r="AC82" s="109"/>
      <c r="AD82" s="109"/>
      <c r="AE82" s="109"/>
      <c r="AF82" s="109"/>
      <c r="AG82" s="109"/>
      <c r="AH82" s="109"/>
      <c r="AI82" s="109"/>
      <c r="AJ82" s="109"/>
      <c r="AK82" s="109"/>
      <c r="AL82" s="109"/>
      <c r="AM82" s="109"/>
      <c r="AN82" s="109"/>
      <c r="AO82" s="109"/>
      <c r="AP82" s="109"/>
      <c r="AQ82" s="109"/>
      <c r="AR82" s="109"/>
      <c r="AS82" s="109"/>
      <c r="AT82" s="109"/>
      <c r="AU82" s="109"/>
      <c r="AV82" s="109"/>
    </row>
    <row r="83" spans="2:48" s="57" customFormat="1" ht="13.5" x14ac:dyDescent="0.25">
      <c r="B83" s="102" t="str">
        <f>IF('INT-Pivots'!G83="","",'INT-Pivots'!G83)</f>
        <v/>
      </c>
      <c r="C83" s="103" t="str">
        <f>IF('INT-Pivots'!H83="","",'INT-Pivots'!H83)</f>
        <v/>
      </c>
      <c r="D83" s="104" t="str">
        <f>IF('INT-Pivots'!I83="","",IF(VALUE('INT-Pivots'!I83)=0,"",VALUE('INT-Pivots'!I83)))</f>
        <v/>
      </c>
      <c r="E83" s="105" t="str">
        <f>IF('INT-Pivots'!J83=0,"",'INT-Pivots'!J83)</f>
        <v/>
      </c>
      <c r="F83" s="115" t="str">
        <f>IF('INT-Pivots'!K83="","",IF('INT-Pivots'!K83="(blank)","Project end",VALUE('INT-Pivots'!K83)))</f>
        <v/>
      </c>
      <c r="G83" s="106" t="str">
        <f>IF('INT-Pivots'!S83="","",IF('INT-Pivots'!S83="(blank)","-",'INT-Pivots'!S83))</f>
        <v/>
      </c>
      <c r="H83" s="103" t="str">
        <f>IF('INT-Pivots'!L83=0,"",'INT-Pivots'!L83)</f>
        <v/>
      </c>
      <c r="I83" s="107" t="str">
        <f>IF('INT-Pivots'!M83=0,"",IF('INT-Pivots'!M83="(blank)","",'INT-Pivots'!M83))</f>
        <v/>
      </c>
      <c r="J83" s="103" t="str">
        <f>IF('INT-Pivots'!N83="","",'INT-Pivots'!N83)</f>
        <v/>
      </c>
      <c r="K83" s="103" t="str">
        <f>IF('INT-Pivots'!F83=0,"",IF('INT-Pivots'!F83="(blank)","",'INT-Pivots'!F83))</f>
        <v/>
      </c>
      <c r="L83" s="81" t="str">
        <f>IF('INT-Pivots'!O83="","",'INT-Pivots'!O83)</f>
        <v/>
      </c>
      <c r="M83" s="81"/>
      <c r="N83" s="81"/>
      <c r="O83" s="81"/>
      <c r="P83" s="61"/>
      <c r="Q83" s="61"/>
      <c r="R83" s="108"/>
      <c r="S83" s="109"/>
      <c r="T83" s="109"/>
      <c r="U83" s="109"/>
      <c r="V83" s="109"/>
      <c r="W83" s="109"/>
      <c r="X83" s="109"/>
      <c r="Y83" s="109"/>
      <c r="Z83" s="109"/>
      <c r="AA83" s="109"/>
      <c r="AB83" s="109"/>
      <c r="AC83" s="109"/>
      <c r="AD83" s="109"/>
      <c r="AE83" s="109"/>
      <c r="AF83" s="109"/>
      <c r="AG83" s="109"/>
      <c r="AH83" s="109"/>
      <c r="AI83" s="109"/>
      <c r="AJ83" s="109"/>
      <c r="AK83" s="109"/>
      <c r="AL83" s="109"/>
      <c r="AM83" s="109"/>
      <c r="AN83" s="109"/>
      <c r="AO83" s="109"/>
      <c r="AP83" s="109"/>
      <c r="AQ83" s="109"/>
      <c r="AR83" s="109"/>
      <c r="AS83" s="109"/>
      <c r="AT83" s="109"/>
      <c r="AU83" s="109"/>
      <c r="AV83" s="109"/>
    </row>
    <row r="84" spans="2:48" s="57" customFormat="1" ht="13.5" x14ac:dyDescent="0.25">
      <c r="B84" s="102" t="str">
        <f>IF('INT-Pivots'!G84="","",'INT-Pivots'!G84)</f>
        <v/>
      </c>
      <c r="C84" s="103" t="str">
        <f>IF('INT-Pivots'!H84="","",'INT-Pivots'!H84)</f>
        <v/>
      </c>
      <c r="D84" s="104" t="str">
        <f>IF('INT-Pivots'!I84="","",IF(VALUE('INT-Pivots'!I84)=0,"",VALUE('INT-Pivots'!I84)))</f>
        <v/>
      </c>
      <c r="E84" s="105" t="str">
        <f>IF('INT-Pivots'!J84=0,"",'INT-Pivots'!J84)</f>
        <v/>
      </c>
      <c r="F84" s="115" t="str">
        <f>IF('INT-Pivots'!K84="","",IF('INT-Pivots'!K84="(blank)","Project end",VALUE('INT-Pivots'!K84)))</f>
        <v/>
      </c>
      <c r="G84" s="106" t="str">
        <f>IF('INT-Pivots'!S84="","",IF('INT-Pivots'!S84="(blank)","-",'INT-Pivots'!S84))</f>
        <v/>
      </c>
      <c r="H84" s="103" t="str">
        <f>IF('INT-Pivots'!L84=0,"",'INT-Pivots'!L84)</f>
        <v/>
      </c>
      <c r="I84" s="107" t="str">
        <f>IF('INT-Pivots'!M84=0,"",IF('INT-Pivots'!M84="(blank)","",'INT-Pivots'!M84))</f>
        <v/>
      </c>
      <c r="J84" s="103" t="str">
        <f>IF('INT-Pivots'!N84="","",'INT-Pivots'!N84)</f>
        <v/>
      </c>
      <c r="K84" s="103" t="str">
        <f>IF('INT-Pivots'!F84=0,"",IF('INT-Pivots'!F84="(blank)","",'INT-Pivots'!F84))</f>
        <v/>
      </c>
      <c r="L84" s="81" t="str">
        <f>IF('INT-Pivots'!O84="","",'INT-Pivots'!O84)</f>
        <v/>
      </c>
      <c r="M84" s="81"/>
      <c r="N84" s="81"/>
      <c r="O84" s="81"/>
      <c r="P84" s="61"/>
      <c r="Q84" s="61"/>
      <c r="R84" s="108"/>
      <c r="S84" s="109"/>
      <c r="T84" s="109"/>
      <c r="U84" s="109"/>
      <c r="V84" s="109"/>
      <c r="W84" s="109"/>
      <c r="X84" s="109"/>
      <c r="Y84" s="109"/>
      <c r="Z84" s="109"/>
      <c r="AA84" s="109"/>
      <c r="AB84" s="109"/>
      <c r="AC84" s="109"/>
      <c r="AD84" s="109"/>
      <c r="AE84" s="109"/>
      <c r="AF84" s="109"/>
      <c r="AG84" s="109"/>
      <c r="AH84" s="109"/>
      <c r="AI84" s="109"/>
      <c r="AJ84" s="109"/>
      <c r="AK84" s="109"/>
      <c r="AL84" s="109"/>
      <c r="AM84" s="109"/>
      <c r="AN84" s="109"/>
      <c r="AO84" s="109"/>
      <c r="AP84" s="109"/>
      <c r="AQ84" s="109"/>
      <c r="AR84" s="109"/>
      <c r="AS84" s="109"/>
      <c r="AT84" s="109"/>
      <c r="AU84" s="109"/>
      <c r="AV84" s="109"/>
    </row>
    <row r="85" spans="2:48" s="57" customFormat="1" ht="13.5" x14ac:dyDescent="0.25">
      <c r="B85" s="102" t="str">
        <f>IF('INT-Pivots'!G85="","",'INT-Pivots'!G85)</f>
        <v/>
      </c>
      <c r="C85" s="103" t="str">
        <f>IF('INT-Pivots'!H85="","",'INT-Pivots'!H85)</f>
        <v/>
      </c>
      <c r="D85" s="104" t="str">
        <f>IF('INT-Pivots'!I85="","",IF(VALUE('INT-Pivots'!I85)=0,"",VALUE('INT-Pivots'!I85)))</f>
        <v/>
      </c>
      <c r="E85" s="105" t="str">
        <f>IF('INT-Pivots'!J85=0,"",'INT-Pivots'!J85)</f>
        <v/>
      </c>
      <c r="F85" s="115" t="str">
        <f>IF('INT-Pivots'!K85="","",IF('INT-Pivots'!K85="(blank)","Project end",VALUE('INT-Pivots'!K85)))</f>
        <v/>
      </c>
      <c r="G85" s="106" t="str">
        <f>IF('INT-Pivots'!S85="","",IF('INT-Pivots'!S85="(blank)","-",'INT-Pivots'!S85))</f>
        <v/>
      </c>
      <c r="H85" s="103" t="str">
        <f>IF('INT-Pivots'!L85=0,"",'INT-Pivots'!L85)</f>
        <v/>
      </c>
      <c r="I85" s="107" t="str">
        <f>IF('INT-Pivots'!M85=0,"",IF('INT-Pivots'!M85="(blank)","",'INT-Pivots'!M85))</f>
        <v/>
      </c>
      <c r="J85" s="103" t="str">
        <f>IF('INT-Pivots'!N85="","",'INT-Pivots'!N85)</f>
        <v/>
      </c>
      <c r="K85" s="103" t="str">
        <f>IF('INT-Pivots'!F85=0,"",IF('INT-Pivots'!F85="(blank)","",'INT-Pivots'!F85))</f>
        <v/>
      </c>
      <c r="L85" s="81" t="str">
        <f>IF('INT-Pivots'!O85="","",'INT-Pivots'!O85)</f>
        <v/>
      </c>
      <c r="M85" s="81"/>
      <c r="N85" s="81"/>
      <c r="O85" s="81"/>
      <c r="P85" s="61"/>
      <c r="Q85" s="61"/>
      <c r="R85" s="108"/>
      <c r="S85" s="109"/>
      <c r="T85" s="109"/>
      <c r="U85" s="109"/>
      <c r="V85" s="109"/>
      <c r="W85" s="109"/>
      <c r="X85" s="109"/>
      <c r="Y85" s="109"/>
      <c r="Z85" s="109"/>
      <c r="AA85" s="109"/>
      <c r="AB85" s="109"/>
      <c r="AC85" s="109"/>
      <c r="AD85" s="109"/>
      <c r="AE85" s="109"/>
      <c r="AF85" s="109"/>
      <c r="AG85" s="109"/>
      <c r="AH85" s="109"/>
      <c r="AI85" s="109"/>
      <c r="AJ85" s="109"/>
      <c r="AK85" s="109"/>
      <c r="AL85" s="109"/>
      <c r="AM85" s="109"/>
      <c r="AN85" s="109"/>
      <c r="AO85" s="109"/>
      <c r="AP85" s="109"/>
      <c r="AQ85" s="109"/>
      <c r="AR85" s="109"/>
      <c r="AS85" s="109"/>
      <c r="AT85" s="109"/>
      <c r="AU85" s="109"/>
      <c r="AV85" s="109"/>
    </row>
    <row r="86" spans="2:48" s="57" customFormat="1" ht="13.5" x14ac:dyDescent="0.25">
      <c r="B86" s="102" t="str">
        <f>IF('INT-Pivots'!G86="","",'INT-Pivots'!G86)</f>
        <v/>
      </c>
      <c r="C86" s="103" t="str">
        <f>IF('INT-Pivots'!H86="","",'INT-Pivots'!H86)</f>
        <v/>
      </c>
      <c r="D86" s="104" t="str">
        <f>IF('INT-Pivots'!I86="","",IF(VALUE('INT-Pivots'!I86)=0,"",VALUE('INT-Pivots'!I86)))</f>
        <v/>
      </c>
      <c r="E86" s="105" t="str">
        <f>IF('INT-Pivots'!J86=0,"",'INT-Pivots'!J86)</f>
        <v/>
      </c>
      <c r="F86" s="115" t="str">
        <f>IF('INT-Pivots'!K86="","",IF('INT-Pivots'!K86="(blank)","Project end",VALUE('INT-Pivots'!K86)))</f>
        <v/>
      </c>
      <c r="G86" s="106" t="str">
        <f>IF('INT-Pivots'!S86="","",IF('INT-Pivots'!S86="(blank)","-",'INT-Pivots'!S86))</f>
        <v/>
      </c>
      <c r="H86" s="103" t="str">
        <f>IF('INT-Pivots'!L86=0,"",'INT-Pivots'!L86)</f>
        <v/>
      </c>
      <c r="I86" s="107" t="str">
        <f>IF('INT-Pivots'!M86=0,"",IF('INT-Pivots'!M86="(blank)","",'INT-Pivots'!M86))</f>
        <v/>
      </c>
      <c r="J86" s="103" t="str">
        <f>IF('INT-Pivots'!N86="","",'INT-Pivots'!N86)</f>
        <v/>
      </c>
      <c r="K86" s="103" t="str">
        <f>IF('INT-Pivots'!F86=0,"",IF('INT-Pivots'!F86="(blank)","",'INT-Pivots'!F86))</f>
        <v/>
      </c>
      <c r="L86" s="81" t="str">
        <f>IF('INT-Pivots'!O86="","",'INT-Pivots'!O86)</f>
        <v/>
      </c>
      <c r="M86" s="81"/>
      <c r="N86" s="81"/>
      <c r="O86" s="81"/>
      <c r="P86" s="61"/>
      <c r="Q86" s="61"/>
      <c r="R86" s="108"/>
      <c r="S86" s="109"/>
      <c r="T86" s="109"/>
      <c r="U86" s="109"/>
      <c r="V86" s="109"/>
      <c r="W86" s="109"/>
      <c r="X86" s="109"/>
      <c r="Y86" s="109"/>
      <c r="Z86" s="109"/>
      <c r="AA86" s="109"/>
      <c r="AB86" s="109"/>
      <c r="AC86" s="109"/>
      <c r="AD86" s="109"/>
      <c r="AE86" s="109"/>
      <c r="AF86" s="109"/>
      <c r="AG86" s="109"/>
      <c r="AH86" s="109"/>
      <c r="AI86" s="109"/>
      <c r="AJ86" s="109"/>
      <c r="AK86" s="109"/>
      <c r="AL86" s="109"/>
      <c r="AM86" s="109"/>
      <c r="AN86" s="109"/>
      <c r="AO86" s="109"/>
      <c r="AP86" s="109"/>
      <c r="AQ86" s="109"/>
      <c r="AR86" s="109"/>
      <c r="AS86" s="109"/>
      <c r="AT86" s="109"/>
      <c r="AU86" s="109"/>
      <c r="AV86" s="109"/>
    </row>
    <row r="87" spans="2:48" s="57" customFormat="1" ht="13.5" x14ac:dyDescent="0.25">
      <c r="B87" s="102" t="str">
        <f>IF('INT-Pivots'!G87="","",'INT-Pivots'!G87)</f>
        <v/>
      </c>
      <c r="C87" s="103" t="str">
        <f>IF('INT-Pivots'!H87="","",'INT-Pivots'!H87)</f>
        <v/>
      </c>
      <c r="D87" s="104" t="str">
        <f>IF('INT-Pivots'!I87="","",IF(VALUE('INT-Pivots'!I87)=0,"",VALUE('INT-Pivots'!I87)))</f>
        <v/>
      </c>
      <c r="E87" s="105" t="str">
        <f>IF('INT-Pivots'!J87=0,"",'INT-Pivots'!J87)</f>
        <v/>
      </c>
      <c r="F87" s="115" t="str">
        <f>IF('INT-Pivots'!K87="","",IF('INT-Pivots'!K87="(blank)","Project end",VALUE('INT-Pivots'!K87)))</f>
        <v/>
      </c>
      <c r="G87" s="106" t="str">
        <f>IF('INT-Pivots'!S87="","",IF('INT-Pivots'!S87="(blank)","-",'INT-Pivots'!S87))</f>
        <v/>
      </c>
      <c r="H87" s="103" t="str">
        <f>IF('INT-Pivots'!L87=0,"",'INT-Pivots'!L87)</f>
        <v/>
      </c>
      <c r="I87" s="107" t="str">
        <f>IF('INT-Pivots'!M87=0,"",IF('INT-Pivots'!M87="(blank)","",'INT-Pivots'!M87))</f>
        <v/>
      </c>
      <c r="J87" s="103" t="str">
        <f>IF('INT-Pivots'!N87="","",'INT-Pivots'!N87)</f>
        <v/>
      </c>
      <c r="K87" s="103" t="str">
        <f>IF('INT-Pivots'!F87=0,"",IF('INT-Pivots'!F87="(blank)","",'INT-Pivots'!F87))</f>
        <v/>
      </c>
      <c r="L87" s="81" t="str">
        <f>IF('INT-Pivots'!O87="","",'INT-Pivots'!O87)</f>
        <v/>
      </c>
      <c r="M87" s="81"/>
      <c r="N87" s="81"/>
      <c r="O87" s="81"/>
      <c r="P87" s="61"/>
      <c r="Q87" s="61"/>
      <c r="R87" s="108"/>
      <c r="S87" s="109"/>
      <c r="T87" s="109"/>
      <c r="U87" s="109"/>
      <c r="V87" s="109"/>
      <c r="W87" s="109"/>
      <c r="X87" s="109"/>
      <c r="Y87" s="109"/>
      <c r="Z87" s="109"/>
      <c r="AA87" s="109"/>
      <c r="AB87" s="109"/>
      <c r="AC87" s="109"/>
      <c r="AD87" s="109"/>
      <c r="AE87" s="109"/>
      <c r="AF87" s="109"/>
      <c r="AG87" s="109"/>
      <c r="AH87" s="109"/>
      <c r="AI87" s="109"/>
      <c r="AJ87" s="109"/>
      <c r="AK87" s="109"/>
      <c r="AL87" s="109"/>
      <c r="AM87" s="109"/>
      <c r="AN87" s="109"/>
      <c r="AO87" s="109"/>
      <c r="AP87" s="109"/>
      <c r="AQ87" s="109"/>
      <c r="AR87" s="109"/>
      <c r="AS87" s="109"/>
      <c r="AT87" s="109"/>
      <c r="AU87" s="109"/>
      <c r="AV87" s="109"/>
    </row>
    <row r="88" spans="2:48" s="57" customFormat="1" ht="13.5" x14ac:dyDescent="0.25">
      <c r="B88" s="102" t="str">
        <f>IF('INT-Pivots'!G88="","",'INT-Pivots'!G88)</f>
        <v/>
      </c>
      <c r="C88" s="103" t="str">
        <f>IF('INT-Pivots'!H88="","",'INT-Pivots'!H88)</f>
        <v/>
      </c>
      <c r="D88" s="104" t="str">
        <f>IF('INT-Pivots'!I88="","",IF(VALUE('INT-Pivots'!I88)=0,"",VALUE('INT-Pivots'!I88)))</f>
        <v/>
      </c>
      <c r="E88" s="105" t="str">
        <f>IF('INT-Pivots'!J88=0,"",'INT-Pivots'!J88)</f>
        <v/>
      </c>
      <c r="F88" s="115" t="str">
        <f>IF('INT-Pivots'!K88="","",IF('INT-Pivots'!K88="(blank)","Project end",VALUE('INT-Pivots'!K88)))</f>
        <v/>
      </c>
      <c r="G88" s="106" t="str">
        <f>IF('INT-Pivots'!S88="","",IF('INT-Pivots'!S88="(blank)","-",'INT-Pivots'!S88))</f>
        <v/>
      </c>
      <c r="H88" s="103" t="str">
        <f>IF('INT-Pivots'!L88=0,"",'INT-Pivots'!L88)</f>
        <v/>
      </c>
      <c r="I88" s="107" t="str">
        <f>IF('INT-Pivots'!M88=0,"",IF('INT-Pivots'!M88="(blank)","",'INT-Pivots'!M88))</f>
        <v/>
      </c>
      <c r="J88" s="103" t="str">
        <f>IF('INT-Pivots'!N88="","",'INT-Pivots'!N88)</f>
        <v/>
      </c>
      <c r="K88" s="103" t="str">
        <f>IF('INT-Pivots'!F88=0,"",IF('INT-Pivots'!F88="(blank)","",'INT-Pivots'!F88))</f>
        <v/>
      </c>
      <c r="L88" s="81" t="str">
        <f>IF('INT-Pivots'!O88="","",'INT-Pivots'!O88)</f>
        <v/>
      </c>
      <c r="M88" s="81"/>
      <c r="N88" s="81"/>
      <c r="O88" s="81"/>
      <c r="P88" s="61"/>
      <c r="Q88" s="61"/>
      <c r="R88" s="108"/>
      <c r="S88" s="109"/>
      <c r="T88" s="109"/>
      <c r="U88" s="109"/>
      <c r="V88" s="109"/>
      <c r="W88" s="109"/>
      <c r="X88" s="109"/>
      <c r="Y88" s="109"/>
      <c r="Z88" s="109"/>
      <c r="AA88" s="109"/>
      <c r="AB88" s="109"/>
      <c r="AC88" s="109"/>
      <c r="AD88" s="109"/>
      <c r="AE88" s="109"/>
      <c r="AF88" s="109"/>
      <c r="AG88" s="109"/>
      <c r="AH88" s="109"/>
      <c r="AI88" s="109"/>
      <c r="AJ88" s="109"/>
      <c r="AK88" s="109"/>
      <c r="AL88" s="109"/>
      <c r="AM88" s="109"/>
      <c r="AN88" s="109"/>
      <c r="AO88" s="109"/>
      <c r="AP88" s="109"/>
      <c r="AQ88" s="109"/>
      <c r="AR88" s="109"/>
      <c r="AS88" s="109"/>
      <c r="AT88" s="109"/>
      <c r="AU88" s="109"/>
      <c r="AV88" s="109"/>
    </row>
    <row r="89" spans="2:48" s="57" customFormat="1" ht="13.5" x14ac:dyDescent="0.25">
      <c r="B89" s="102" t="str">
        <f>IF('INT-Pivots'!G89="","",'INT-Pivots'!G89)</f>
        <v/>
      </c>
      <c r="C89" s="103" t="str">
        <f>IF('INT-Pivots'!H89="","",'INT-Pivots'!H89)</f>
        <v/>
      </c>
      <c r="D89" s="104" t="str">
        <f>IF('INT-Pivots'!I89="","",IF(VALUE('INT-Pivots'!I89)=0,"",VALUE('INT-Pivots'!I89)))</f>
        <v/>
      </c>
      <c r="E89" s="105" t="str">
        <f>IF('INT-Pivots'!J89=0,"",'INT-Pivots'!J89)</f>
        <v/>
      </c>
      <c r="F89" s="115" t="str">
        <f>IF('INT-Pivots'!K89="","",IF('INT-Pivots'!K89="(blank)","Project end",VALUE('INT-Pivots'!K89)))</f>
        <v/>
      </c>
      <c r="G89" s="106" t="str">
        <f>IF('INT-Pivots'!S89="","",IF('INT-Pivots'!S89="(blank)","-",'INT-Pivots'!S89))</f>
        <v/>
      </c>
      <c r="H89" s="103" t="str">
        <f>IF('INT-Pivots'!L89=0,"",'INT-Pivots'!L89)</f>
        <v/>
      </c>
      <c r="I89" s="107" t="str">
        <f>IF('INT-Pivots'!M89=0,"",IF('INT-Pivots'!M89="(blank)","",'INT-Pivots'!M89))</f>
        <v/>
      </c>
      <c r="J89" s="103" t="str">
        <f>IF('INT-Pivots'!N89="","",'INT-Pivots'!N89)</f>
        <v/>
      </c>
      <c r="K89" s="103" t="str">
        <f>IF('INT-Pivots'!F89=0,"",IF('INT-Pivots'!F89="(blank)","",'INT-Pivots'!F89))</f>
        <v/>
      </c>
      <c r="L89" s="81" t="str">
        <f>IF('INT-Pivots'!O89="","",'INT-Pivots'!O89)</f>
        <v/>
      </c>
      <c r="M89" s="81"/>
      <c r="N89" s="81"/>
      <c r="O89" s="81"/>
      <c r="P89" s="61"/>
      <c r="Q89" s="61"/>
      <c r="R89" s="108"/>
      <c r="S89" s="109"/>
      <c r="T89" s="109"/>
      <c r="U89" s="109"/>
      <c r="V89" s="109"/>
      <c r="W89" s="109"/>
      <c r="X89" s="109"/>
      <c r="Y89" s="109"/>
      <c r="Z89" s="109"/>
      <c r="AA89" s="109"/>
      <c r="AB89" s="109"/>
      <c r="AC89" s="109"/>
      <c r="AD89" s="109"/>
      <c r="AE89" s="109"/>
      <c r="AF89" s="109"/>
      <c r="AG89" s="109"/>
      <c r="AH89" s="109"/>
      <c r="AI89" s="109"/>
      <c r="AJ89" s="109"/>
      <c r="AK89" s="109"/>
      <c r="AL89" s="109"/>
      <c r="AM89" s="109"/>
      <c r="AN89" s="109"/>
      <c r="AO89" s="109"/>
      <c r="AP89" s="109"/>
      <c r="AQ89" s="109"/>
      <c r="AR89" s="109"/>
      <c r="AS89" s="109"/>
      <c r="AT89" s="109"/>
      <c r="AU89" s="109"/>
      <c r="AV89" s="109"/>
    </row>
    <row r="90" spans="2:48" s="57" customFormat="1" ht="13.5" x14ac:dyDescent="0.25">
      <c r="B90" s="102" t="str">
        <f>IF('INT-Pivots'!G90="","",'INT-Pivots'!G90)</f>
        <v/>
      </c>
      <c r="C90" s="103" t="str">
        <f>IF('INT-Pivots'!H90="","",'INT-Pivots'!H90)</f>
        <v/>
      </c>
      <c r="D90" s="104" t="str">
        <f>IF('INT-Pivots'!I90="","",IF(VALUE('INT-Pivots'!I90)=0,"",VALUE('INT-Pivots'!I90)))</f>
        <v/>
      </c>
      <c r="E90" s="105" t="str">
        <f>IF('INT-Pivots'!J90=0,"",'INT-Pivots'!J90)</f>
        <v/>
      </c>
      <c r="F90" s="115" t="str">
        <f>IF('INT-Pivots'!K90="","",IF('INT-Pivots'!K90="(blank)","Project end",VALUE('INT-Pivots'!K90)))</f>
        <v/>
      </c>
      <c r="G90" s="106" t="str">
        <f>IF('INT-Pivots'!S90="","",IF('INT-Pivots'!S90="(blank)","-",'INT-Pivots'!S90))</f>
        <v/>
      </c>
      <c r="H90" s="103" t="str">
        <f>IF('INT-Pivots'!L90=0,"",'INT-Pivots'!L90)</f>
        <v/>
      </c>
      <c r="I90" s="107" t="str">
        <f>IF('INT-Pivots'!M90=0,"",IF('INT-Pivots'!M90="(blank)","",'INT-Pivots'!M90))</f>
        <v/>
      </c>
      <c r="J90" s="103" t="str">
        <f>IF('INT-Pivots'!N90="","",'INT-Pivots'!N90)</f>
        <v/>
      </c>
      <c r="K90" s="103" t="str">
        <f>IF('INT-Pivots'!F90=0,"",IF('INT-Pivots'!F90="(blank)","",'INT-Pivots'!F90))</f>
        <v/>
      </c>
      <c r="L90" s="81" t="str">
        <f>IF('INT-Pivots'!O90="","",'INT-Pivots'!O90)</f>
        <v/>
      </c>
      <c r="M90" s="81"/>
      <c r="N90" s="81"/>
      <c r="O90" s="81"/>
      <c r="P90" s="61"/>
      <c r="Q90" s="61"/>
      <c r="R90" s="108"/>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109"/>
      <c r="AQ90" s="109"/>
      <c r="AR90" s="109"/>
      <c r="AS90" s="109"/>
      <c r="AT90" s="109"/>
      <c r="AU90" s="109"/>
      <c r="AV90" s="109"/>
    </row>
    <row r="91" spans="2:48" s="57" customFormat="1" ht="13.5" x14ac:dyDescent="0.25">
      <c r="B91" s="102" t="str">
        <f>IF('INT-Pivots'!G91="","",'INT-Pivots'!G91)</f>
        <v/>
      </c>
      <c r="C91" s="103" t="str">
        <f>IF('INT-Pivots'!H91="","",'INT-Pivots'!H91)</f>
        <v/>
      </c>
      <c r="D91" s="104" t="str">
        <f>IF('INT-Pivots'!I91="","",IF(VALUE('INT-Pivots'!I91)=0,"",VALUE('INT-Pivots'!I91)))</f>
        <v/>
      </c>
      <c r="E91" s="105" t="str">
        <f>IF('INT-Pivots'!J91=0,"",'INT-Pivots'!J91)</f>
        <v/>
      </c>
      <c r="F91" s="115" t="str">
        <f>IF('INT-Pivots'!K91="","",IF('INT-Pivots'!K91="(blank)","Project end",VALUE('INT-Pivots'!K91)))</f>
        <v/>
      </c>
      <c r="G91" s="106" t="str">
        <f>IF('INT-Pivots'!S91="","",IF('INT-Pivots'!S91="(blank)","-",'INT-Pivots'!S91))</f>
        <v/>
      </c>
      <c r="H91" s="103" t="str">
        <f>IF('INT-Pivots'!L91=0,"",'INT-Pivots'!L91)</f>
        <v/>
      </c>
      <c r="I91" s="107" t="str">
        <f>IF('INT-Pivots'!M91=0,"",IF('INT-Pivots'!M91="(blank)","",'INT-Pivots'!M91))</f>
        <v/>
      </c>
      <c r="J91" s="103" t="str">
        <f>IF('INT-Pivots'!N91="","",'INT-Pivots'!N91)</f>
        <v/>
      </c>
      <c r="K91" s="103" t="str">
        <f>IF('INT-Pivots'!F91=0,"",IF('INT-Pivots'!F91="(blank)","",'INT-Pivots'!F91))</f>
        <v/>
      </c>
      <c r="L91" s="81" t="str">
        <f>IF('INT-Pivots'!O91="","",'INT-Pivots'!O91)</f>
        <v/>
      </c>
      <c r="M91" s="81"/>
      <c r="N91" s="81"/>
      <c r="O91" s="81"/>
      <c r="P91" s="61"/>
      <c r="Q91" s="61"/>
      <c r="R91" s="108"/>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109"/>
    </row>
    <row r="92" spans="2:48" s="57" customFormat="1" ht="13.5" x14ac:dyDescent="0.25">
      <c r="B92" s="102" t="str">
        <f>IF('INT-Pivots'!G92="","",'INT-Pivots'!G92)</f>
        <v/>
      </c>
      <c r="C92" s="103" t="str">
        <f>IF('INT-Pivots'!H92="","",'INT-Pivots'!H92)</f>
        <v/>
      </c>
      <c r="D92" s="104" t="str">
        <f>IF('INT-Pivots'!I92="","",IF(VALUE('INT-Pivots'!I92)=0,"",VALUE('INT-Pivots'!I92)))</f>
        <v/>
      </c>
      <c r="E92" s="105" t="str">
        <f>IF('INT-Pivots'!J92=0,"",'INT-Pivots'!J92)</f>
        <v/>
      </c>
      <c r="F92" s="115" t="str">
        <f>IF('INT-Pivots'!K92="","",IF('INT-Pivots'!K92="(blank)","Project end",VALUE('INT-Pivots'!K92)))</f>
        <v/>
      </c>
      <c r="G92" s="106" t="str">
        <f>IF('INT-Pivots'!S92="","",IF('INT-Pivots'!S92="(blank)","-",'INT-Pivots'!S92))</f>
        <v/>
      </c>
      <c r="H92" s="103" t="str">
        <f>IF('INT-Pivots'!L92=0,"",'INT-Pivots'!L92)</f>
        <v/>
      </c>
      <c r="I92" s="107" t="str">
        <f>IF('INT-Pivots'!M92=0,"",IF('INT-Pivots'!M92="(blank)","",'INT-Pivots'!M92))</f>
        <v/>
      </c>
      <c r="J92" s="103" t="str">
        <f>IF('INT-Pivots'!N92="","",'INT-Pivots'!N92)</f>
        <v/>
      </c>
      <c r="K92" s="103" t="str">
        <f>IF('INT-Pivots'!F92=0,"",IF('INT-Pivots'!F92="(blank)","",'INT-Pivots'!F92))</f>
        <v/>
      </c>
      <c r="L92" s="81" t="str">
        <f>IF('INT-Pivots'!O92="","",'INT-Pivots'!O92)</f>
        <v/>
      </c>
      <c r="M92" s="81"/>
      <c r="N92" s="81"/>
      <c r="O92" s="81"/>
      <c r="P92" s="61"/>
      <c r="Q92" s="61"/>
      <c r="R92" s="108"/>
      <c r="S92" s="109"/>
      <c r="T92" s="109"/>
      <c r="U92" s="109"/>
      <c r="V92" s="109"/>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row>
    <row r="93" spans="2:48" s="57" customFormat="1" ht="13.5" x14ac:dyDescent="0.25">
      <c r="B93" s="102" t="str">
        <f>IF('INT-Pivots'!G93="","",'INT-Pivots'!G93)</f>
        <v/>
      </c>
      <c r="C93" s="103" t="str">
        <f>IF('INT-Pivots'!H93="","",'INT-Pivots'!H93)</f>
        <v/>
      </c>
      <c r="D93" s="104" t="str">
        <f>IF('INT-Pivots'!I93="","",IF(VALUE('INT-Pivots'!I93)=0,"",VALUE('INT-Pivots'!I93)))</f>
        <v/>
      </c>
      <c r="E93" s="105" t="str">
        <f>IF('INT-Pivots'!J93=0,"",'INT-Pivots'!J93)</f>
        <v/>
      </c>
      <c r="F93" s="115" t="str">
        <f>IF('INT-Pivots'!K93="","",IF('INT-Pivots'!K93="(blank)","Project end",VALUE('INT-Pivots'!K93)))</f>
        <v/>
      </c>
      <c r="G93" s="106" t="str">
        <f>IF('INT-Pivots'!S93="","",IF('INT-Pivots'!S93="(blank)","-",'INT-Pivots'!S93))</f>
        <v/>
      </c>
      <c r="H93" s="103" t="str">
        <f>IF('INT-Pivots'!L93=0,"",'INT-Pivots'!L93)</f>
        <v/>
      </c>
      <c r="I93" s="107" t="str">
        <f>IF('INT-Pivots'!M93=0,"",IF('INT-Pivots'!M93="(blank)","",'INT-Pivots'!M93))</f>
        <v/>
      </c>
      <c r="J93" s="103" t="str">
        <f>IF('INT-Pivots'!N93="","",'INT-Pivots'!N93)</f>
        <v/>
      </c>
      <c r="K93" s="103" t="str">
        <f>IF('INT-Pivots'!F93=0,"",IF('INT-Pivots'!F93="(blank)","",'INT-Pivots'!F93))</f>
        <v/>
      </c>
      <c r="L93" s="81" t="str">
        <f>IF('INT-Pivots'!O93="","",'INT-Pivots'!O93)</f>
        <v/>
      </c>
      <c r="M93" s="81"/>
      <c r="N93" s="81"/>
      <c r="O93" s="81"/>
      <c r="P93" s="61"/>
      <c r="Q93" s="61"/>
      <c r="R93" s="108"/>
      <c r="S93" s="109"/>
      <c r="T93" s="109"/>
      <c r="U93" s="109"/>
      <c r="V93" s="109"/>
      <c r="W93" s="109"/>
      <c r="X93" s="109"/>
      <c r="Y93" s="109"/>
      <c r="Z93" s="109"/>
      <c r="AA93" s="109"/>
      <c r="AB93" s="109"/>
      <c r="AC93" s="109"/>
      <c r="AD93" s="109"/>
      <c r="AE93" s="109"/>
      <c r="AF93" s="109"/>
      <c r="AG93" s="109"/>
      <c r="AH93" s="109"/>
      <c r="AI93" s="109"/>
      <c r="AJ93" s="109"/>
      <c r="AK93" s="109"/>
      <c r="AL93" s="109"/>
      <c r="AM93" s="109"/>
      <c r="AN93" s="109"/>
      <c r="AO93" s="109"/>
      <c r="AP93" s="109"/>
      <c r="AQ93" s="109"/>
      <c r="AR93" s="109"/>
      <c r="AS93" s="109"/>
      <c r="AT93" s="109"/>
      <c r="AU93" s="109"/>
      <c r="AV93" s="109"/>
    </row>
    <row r="94" spans="2:48" s="57" customFormat="1" ht="13.5" x14ac:dyDescent="0.25">
      <c r="B94" s="102" t="str">
        <f>IF('INT-Pivots'!G94="","",'INT-Pivots'!G94)</f>
        <v/>
      </c>
      <c r="C94" s="103" t="str">
        <f>IF('INT-Pivots'!H94="","",'INT-Pivots'!H94)</f>
        <v/>
      </c>
      <c r="D94" s="104" t="str">
        <f>IF('INT-Pivots'!I94="","",IF(VALUE('INT-Pivots'!I94)=0,"",VALUE('INT-Pivots'!I94)))</f>
        <v/>
      </c>
      <c r="E94" s="105" t="str">
        <f>IF('INT-Pivots'!J94=0,"",'INT-Pivots'!J94)</f>
        <v/>
      </c>
      <c r="F94" s="115" t="str">
        <f>IF('INT-Pivots'!K94="","",IF('INT-Pivots'!K94="(blank)","Project end",VALUE('INT-Pivots'!K94)))</f>
        <v/>
      </c>
      <c r="G94" s="106" t="str">
        <f>IF('INT-Pivots'!S94="","",IF('INT-Pivots'!S94="(blank)","-",'INT-Pivots'!S94))</f>
        <v/>
      </c>
      <c r="H94" s="103" t="str">
        <f>IF('INT-Pivots'!L94=0,"",'INT-Pivots'!L94)</f>
        <v/>
      </c>
      <c r="I94" s="107" t="str">
        <f>IF('INT-Pivots'!M94=0,"",IF('INT-Pivots'!M94="(blank)","",'INT-Pivots'!M94))</f>
        <v/>
      </c>
      <c r="J94" s="103" t="str">
        <f>IF('INT-Pivots'!N94="","",'INT-Pivots'!N94)</f>
        <v/>
      </c>
      <c r="K94" s="103" t="str">
        <f>IF('INT-Pivots'!F94=0,"",IF('INT-Pivots'!F94="(blank)","",'INT-Pivots'!F94))</f>
        <v/>
      </c>
      <c r="L94" s="81" t="str">
        <f>IF('INT-Pivots'!O94="","",'INT-Pivots'!O94)</f>
        <v/>
      </c>
      <c r="M94" s="81"/>
      <c r="N94" s="81"/>
      <c r="O94" s="81"/>
      <c r="P94" s="61"/>
      <c r="Q94" s="61"/>
      <c r="R94" s="108"/>
      <c r="S94" s="109"/>
      <c r="T94" s="109"/>
      <c r="U94" s="109"/>
      <c r="V94" s="109"/>
      <c r="W94" s="109"/>
      <c r="X94" s="109"/>
      <c r="Y94" s="109"/>
      <c r="Z94" s="109"/>
      <c r="AA94" s="109"/>
      <c r="AB94" s="109"/>
      <c r="AC94" s="109"/>
      <c r="AD94" s="109"/>
      <c r="AE94" s="109"/>
      <c r="AF94" s="109"/>
      <c r="AG94" s="109"/>
      <c r="AH94" s="109"/>
      <c r="AI94" s="109"/>
      <c r="AJ94" s="109"/>
      <c r="AK94" s="109"/>
      <c r="AL94" s="109"/>
      <c r="AM94" s="109"/>
      <c r="AN94" s="109"/>
      <c r="AO94" s="109"/>
      <c r="AP94" s="109"/>
      <c r="AQ94" s="109"/>
      <c r="AR94" s="109"/>
      <c r="AS94" s="109"/>
      <c r="AT94" s="109"/>
      <c r="AU94" s="109"/>
      <c r="AV94" s="109"/>
    </row>
    <row r="95" spans="2:48" s="57" customFormat="1" ht="13.5" x14ac:dyDescent="0.25">
      <c r="B95" s="102" t="str">
        <f>IF('INT-Pivots'!G95="","",'INT-Pivots'!G95)</f>
        <v/>
      </c>
      <c r="C95" s="103" t="str">
        <f>IF('INT-Pivots'!H95="","",'INT-Pivots'!H95)</f>
        <v/>
      </c>
      <c r="D95" s="104" t="str">
        <f>IF('INT-Pivots'!I95="","",IF(VALUE('INT-Pivots'!I95)=0,"",VALUE('INT-Pivots'!I95)))</f>
        <v/>
      </c>
      <c r="E95" s="105" t="str">
        <f>IF('INT-Pivots'!J95=0,"",'INT-Pivots'!J95)</f>
        <v/>
      </c>
      <c r="F95" s="115" t="str">
        <f>IF('INT-Pivots'!K95="","",IF('INT-Pivots'!K95="(blank)","Project end",VALUE('INT-Pivots'!K95)))</f>
        <v/>
      </c>
      <c r="G95" s="106" t="str">
        <f>IF('INT-Pivots'!S95="","",IF('INT-Pivots'!S95="(blank)","-",'INT-Pivots'!S95))</f>
        <v/>
      </c>
      <c r="H95" s="103" t="str">
        <f>IF('INT-Pivots'!L95=0,"",'INT-Pivots'!L95)</f>
        <v/>
      </c>
      <c r="I95" s="107" t="str">
        <f>IF('INT-Pivots'!M95=0,"",IF('INT-Pivots'!M95="(blank)","",'INT-Pivots'!M95))</f>
        <v/>
      </c>
      <c r="J95" s="103" t="str">
        <f>IF('INT-Pivots'!N95="","",'INT-Pivots'!N95)</f>
        <v/>
      </c>
      <c r="K95" s="103" t="str">
        <f>IF('INT-Pivots'!F95=0,"",IF('INT-Pivots'!F95="(blank)","",'INT-Pivots'!F95))</f>
        <v/>
      </c>
      <c r="L95" s="81" t="str">
        <f>IF('INT-Pivots'!O95="","",'INT-Pivots'!O95)</f>
        <v/>
      </c>
      <c r="M95" s="81"/>
      <c r="N95" s="81"/>
      <c r="O95" s="81"/>
      <c r="P95" s="61"/>
      <c r="Q95" s="61"/>
      <c r="R95" s="108"/>
      <c r="S95" s="109"/>
      <c r="T95" s="109"/>
      <c r="U95" s="109"/>
      <c r="V95" s="109"/>
      <c r="W95" s="109"/>
      <c r="X95" s="109"/>
      <c r="Y95" s="109"/>
      <c r="Z95" s="109"/>
      <c r="AA95" s="109"/>
      <c r="AB95" s="109"/>
      <c r="AC95" s="109"/>
      <c r="AD95" s="109"/>
      <c r="AE95" s="109"/>
      <c r="AF95" s="109"/>
      <c r="AG95" s="109"/>
      <c r="AH95" s="109"/>
      <c r="AI95" s="109"/>
      <c r="AJ95" s="109"/>
      <c r="AK95" s="109"/>
      <c r="AL95" s="109"/>
      <c r="AM95" s="109"/>
      <c r="AN95" s="109"/>
      <c r="AO95" s="109"/>
      <c r="AP95" s="109"/>
      <c r="AQ95" s="109"/>
      <c r="AR95" s="109"/>
      <c r="AS95" s="109"/>
      <c r="AT95" s="109"/>
      <c r="AU95" s="109"/>
      <c r="AV95" s="109"/>
    </row>
    <row r="96" spans="2:48" s="57" customFormat="1" ht="13.5" x14ac:dyDescent="0.25">
      <c r="B96" s="102" t="str">
        <f>IF('INT-Pivots'!G96="","",'INT-Pivots'!G96)</f>
        <v/>
      </c>
      <c r="C96" s="103" t="str">
        <f>IF('INT-Pivots'!H96="","",'INT-Pivots'!H96)</f>
        <v/>
      </c>
      <c r="D96" s="104" t="str">
        <f>IF('INT-Pivots'!I96="","",IF(VALUE('INT-Pivots'!I96)=0,"",VALUE('INT-Pivots'!I96)))</f>
        <v/>
      </c>
      <c r="E96" s="105" t="str">
        <f>IF('INT-Pivots'!J96=0,"",'INT-Pivots'!J96)</f>
        <v/>
      </c>
      <c r="F96" s="115" t="str">
        <f>IF('INT-Pivots'!K96="","",IF('INT-Pivots'!K96="(blank)","Project end",VALUE('INT-Pivots'!K96)))</f>
        <v/>
      </c>
      <c r="G96" s="106" t="str">
        <f>IF('INT-Pivots'!S96="","",IF('INT-Pivots'!S96="(blank)","-",'INT-Pivots'!S96))</f>
        <v/>
      </c>
      <c r="H96" s="103" t="str">
        <f>IF('INT-Pivots'!L96=0,"",'INT-Pivots'!L96)</f>
        <v/>
      </c>
      <c r="I96" s="107" t="str">
        <f>IF('INT-Pivots'!M96=0,"",IF('INT-Pivots'!M96="(blank)","",'INT-Pivots'!M96))</f>
        <v/>
      </c>
      <c r="J96" s="103" t="str">
        <f>IF('INT-Pivots'!N96="","",'INT-Pivots'!N96)</f>
        <v/>
      </c>
      <c r="K96" s="103" t="str">
        <f>IF('INT-Pivots'!F96=0,"",IF('INT-Pivots'!F96="(blank)","",'INT-Pivots'!F96))</f>
        <v/>
      </c>
      <c r="L96" s="81" t="str">
        <f>IF('INT-Pivots'!O96="","",'INT-Pivots'!O96)</f>
        <v/>
      </c>
      <c r="M96" s="81"/>
      <c r="N96" s="81"/>
      <c r="O96" s="81"/>
      <c r="P96" s="61"/>
      <c r="Q96" s="61"/>
      <c r="R96" s="108"/>
      <c r="S96" s="109"/>
      <c r="T96" s="109"/>
      <c r="U96" s="109"/>
      <c r="V96" s="109"/>
      <c r="W96" s="109"/>
      <c r="X96" s="109"/>
      <c r="Y96" s="109"/>
      <c r="Z96" s="109"/>
      <c r="AA96" s="109"/>
      <c r="AB96" s="109"/>
      <c r="AC96" s="109"/>
      <c r="AD96" s="109"/>
      <c r="AE96" s="109"/>
      <c r="AF96" s="109"/>
      <c r="AG96" s="109"/>
      <c r="AH96" s="109"/>
      <c r="AI96" s="109"/>
      <c r="AJ96" s="109"/>
      <c r="AK96" s="109"/>
      <c r="AL96" s="109"/>
      <c r="AM96" s="109"/>
      <c r="AN96" s="109"/>
      <c r="AO96" s="109"/>
      <c r="AP96" s="109"/>
      <c r="AQ96" s="109"/>
      <c r="AR96" s="109"/>
      <c r="AS96" s="109"/>
      <c r="AT96" s="109"/>
      <c r="AU96" s="109"/>
      <c r="AV96" s="109"/>
    </row>
    <row r="97" spans="2:48" s="57" customFormat="1" ht="13.5" x14ac:dyDescent="0.25">
      <c r="B97" s="102" t="str">
        <f>IF('INT-Pivots'!G97="","",'INT-Pivots'!G97)</f>
        <v/>
      </c>
      <c r="C97" s="103" t="str">
        <f>IF('INT-Pivots'!H97="","",'INT-Pivots'!H97)</f>
        <v/>
      </c>
      <c r="D97" s="104" t="str">
        <f>IF('INT-Pivots'!I97="","",IF(VALUE('INT-Pivots'!I97)=0,"",VALUE('INT-Pivots'!I97)))</f>
        <v/>
      </c>
      <c r="E97" s="105" t="str">
        <f>IF('INT-Pivots'!J97=0,"",'INT-Pivots'!J97)</f>
        <v/>
      </c>
      <c r="F97" s="115" t="str">
        <f>IF('INT-Pivots'!K97="","",IF('INT-Pivots'!K97="(blank)","Project end",VALUE('INT-Pivots'!K97)))</f>
        <v/>
      </c>
      <c r="G97" s="106" t="str">
        <f>IF('INT-Pivots'!S97="","",IF('INT-Pivots'!S97="(blank)","-",'INT-Pivots'!S97))</f>
        <v/>
      </c>
      <c r="H97" s="103" t="str">
        <f>IF('INT-Pivots'!L97=0,"",'INT-Pivots'!L97)</f>
        <v/>
      </c>
      <c r="I97" s="107" t="str">
        <f>IF('INT-Pivots'!M97=0,"",IF('INT-Pivots'!M97="(blank)","",'INT-Pivots'!M97))</f>
        <v/>
      </c>
      <c r="J97" s="103" t="str">
        <f>IF('INT-Pivots'!N97="","",'INT-Pivots'!N97)</f>
        <v/>
      </c>
      <c r="K97" s="103" t="str">
        <f>IF('INT-Pivots'!F97=0,"",IF('INT-Pivots'!F97="(blank)","",'INT-Pivots'!F97))</f>
        <v/>
      </c>
      <c r="L97" s="81" t="str">
        <f>IF('INT-Pivots'!O97="","",'INT-Pivots'!O97)</f>
        <v/>
      </c>
      <c r="M97" s="81"/>
      <c r="N97" s="81"/>
      <c r="O97" s="81"/>
      <c r="P97" s="61"/>
      <c r="Q97" s="61"/>
      <c r="R97" s="108"/>
      <c r="S97" s="109"/>
      <c r="T97" s="109"/>
      <c r="U97" s="109"/>
      <c r="V97" s="109"/>
      <c r="W97" s="109"/>
      <c r="X97" s="109"/>
      <c r="Y97" s="109"/>
      <c r="Z97" s="109"/>
      <c r="AA97" s="109"/>
      <c r="AB97" s="109"/>
      <c r="AC97" s="109"/>
      <c r="AD97" s="109"/>
      <c r="AE97" s="109"/>
      <c r="AF97" s="109"/>
      <c r="AG97" s="109"/>
      <c r="AH97" s="109"/>
      <c r="AI97" s="109"/>
      <c r="AJ97" s="109"/>
      <c r="AK97" s="109"/>
      <c r="AL97" s="109"/>
      <c r="AM97" s="109"/>
      <c r="AN97" s="109"/>
      <c r="AO97" s="109"/>
      <c r="AP97" s="109"/>
      <c r="AQ97" s="109"/>
      <c r="AR97" s="109"/>
      <c r="AS97" s="109"/>
      <c r="AT97" s="109"/>
      <c r="AU97" s="109"/>
      <c r="AV97" s="109"/>
    </row>
    <row r="98" spans="2:48" s="57" customFormat="1" ht="13.5" x14ac:dyDescent="0.25">
      <c r="B98" s="102" t="str">
        <f>IF('INT-Pivots'!G98="","",'INT-Pivots'!G98)</f>
        <v/>
      </c>
      <c r="C98" s="103" t="str">
        <f>IF('INT-Pivots'!H98="","",'INT-Pivots'!H98)</f>
        <v/>
      </c>
      <c r="D98" s="104" t="str">
        <f>IF('INT-Pivots'!I98="","",IF(VALUE('INT-Pivots'!I98)=0,"",VALUE('INT-Pivots'!I98)))</f>
        <v/>
      </c>
      <c r="E98" s="105" t="str">
        <f>IF('INT-Pivots'!J98=0,"",'INT-Pivots'!J98)</f>
        <v/>
      </c>
      <c r="F98" s="115" t="str">
        <f>IF('INT-Pivots'!K98="","",IF('INT-Pivots'!K98="(blank)","Project end",VALUE('INT-Pivots'!K98)))</f>
        <v/>
      </c>
      <c r="G98" s="106" t="str">
        <f>IF('INT-Pivots'!S98="","",IF('INT-Pivots'!S98="(blank)","-",'INT-Pivots'!S98))</f>
        <v/>
      </c>
      <c r="H98" s="103" t="str">
        <f>IF('INT-Pivots'!L98=0,"",'INT-Pivots'!L98)</f>
        <v/>
      </c>
      <c r="I98" s="107" t="str">
        <f>IF('INT-Pivots'!M98=0,"",IF('INT-Pivots'!M98="(blank)","",'INT-Pivots'!M98))</f>
        <v/>
      </c>
      <c r="J98" s="103" t="str">
        <f>IF('INT-Pivots'!N98="","",'INT-Pivots'!N98)</f>
        <v/>
      </c>
      <c r="K98" s="103" t="str">
        <f>IF('INT-Pivots'!F98=0,"",IF('INT-Pivots'!F98="(blank)","",'INT-Pivots'!F98))</f>
        <v/>
      </c>
      <c r="L98" s="81" t="str">
        <f>IF('INT-Pivots'!O98="","",'INT-Pivots'!O98)</f>
        <v/>
      </c>
      <c r="M98" s="81"/>
      <c r="N98" s="81"/>
      <c r="O98" s="81"/>
      <c r="P98" s="61"/>
      <c r="Q98" s="61"/>
      <c r="R98" s="108"/>
      <c r="S98" s="109"/>
      <c r="T98" s="109"/>
      <c r="U98" s="109"/>
      <c r="V98" s="109"/>
      <c r="W98" s="109"/>
      <c r="X98" s="109"/>
      <c r="Y98" s="109"/>
      <c r="Z98" s="109"/>
      <c r="AA98" s="109"/>
      <c r="AB98" s="109"/>
      <c r="AC98" s="109"/>
      <c r="AD98" s="109"/>
      <c r="AE98" s="109"/>
      <c r="AF98" s="109"/>
      <c r="AG98" s="109"/>
      <c r="AH98" s="109"/>
      <c r="AI98" s="109"/>
      <c r="AJ98" s="109"/>
      <c r="AK98" s="109"/>
      <c r="AL98" s="109"/>
      <c r="AM98" s="109"/>
      <c r="AN98" s="109"/>
      <c r="AO98" s="109"/>
      <c r="AP98" s="109"/>
      <c r="AQ98" s="109"/>
      <c r="AR98" s="109"/>
      <c r="AS98" s="109"/>
      <c r="AT98" s="109"/>
      <c r="AU98" s="109"/>
      <c r="AV98" s="109"/>
    </row>
    <row r="99" spans="2:48" s="57" customFormat="1" ht="13.5" x14ac:dyDescent="0.25">
      <c r="B99" s="102" t="str">
        <f>IF('INT-Pivots'!G99="","",'INT-Pivots'!G99)</f>
        <v/>
      </c>
      <c r="C99" s="103" t="str">
        <f>IF('INT-Pivots'!H99="","",'INT-Pivots'!H99)</f>
        <v/>
      </c>
      <c r="D99" s="104" t="str">
        <f>IF('INT-Pivots'!I99="","",IF(VALUE('INT-Pivots'!I99)=0,"",VALUE('INT-Pivots'!I99)))</f>
        <v/>
      </c>
      <c r="E99" s="105" t="str">
        <f>IF('INT-Pivots'!J99=0,"",'INT-Pivots'!J99)</f>
        <v/>
      </c>
      <c r="F99" s="115" t="str">
        <f>IF('INT-Pivots'!K99="","",IF('INT-Pivots'!K99="(blank)","Project end",VALUE('INT-Pivots'!K99)))</f>
        <v/>
      </c>
      <c r="G99" s="106" t="str">
        <f>IF('INT-Pivots'!S99="","",IF('INT-Pivots'!S99="(blank)","-",'INT-Pivots'!S99))</f>
        <v/>
      </c>
      <c r="H99" s="103" t="str">
        <f>IF('INT-Pivots'!L99=0,"",'INT-Pivots'!L99)</f>
        <v/>
      </c>
      <c r="I99" s="107" t="str">
        <f>IF('INT-Pivots'!M99=0,"",IF('INT-Pivots'!M99="(blank)","",'INT-Pivots'!M99))</f>
        <v/>
      </c>
      <c r="J99" s="103" t="str">
        <f>IF('INT-Pivots'!N99="","",'INT-Pivots'!N99)</f>
        <v/>
      </c>
      <c r="K99" s="103" t="str">
        <f>IF('INT-Pivots'!F99=0,"",IF('INT-Pivots'!F99="(blank)","",'INT-Pivots'!F99))</f>
        <v/>
      </c>
      <c r="L99" s="81" t="str">
        <f>IF('INT-Pivots'!O99="","",'INT-Pivots'!O99)</f>
        <v/>
      </c>
      <c r="M99" s="81"/>
      <c r="N99" s="81"/>
      <c r="O99" s="81"/>
      <c r="P99" s="61"/>
      <c r="Q99" s="61"/>
      <c r="R99" s="108"/>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109"/>
      <c r="AP99" s="109"/>
      <c r="AQ99" s="109"/>
      <c r="AR99" s="109"/>
      <c r="AS99" s="109"/>
      <c r="AT99" s="109"/>
      <c r="AU99" s="109"/>
      <c r="AV99" s="109"/>
    </row>
    <row r="100" spans="2:48" s="57" customFormat="1" ht="13.5" x14ac:dyDescent="0.25">
      <c r="B100" s="102" t="str">
        <f>IF('INT-Pivots'!G100="","",'INT-Pivots'!G100)</f>
        <v/>
      </c>
      <c r="C100" s="103" t="str">
        <f>IF('INT-Pivots'!H100="","",'INT-Pivots'!H100)</f>
        <v/>
      </c>
      <c r="D100" s="104" t="str">
        <f>IF('INT-Pivots'!I100="","",IF(VALUE('INT-Pivots'!I100)=0,"",VALUE('INT-Pivots'!I100)))</f>
        <v/>
      </c>
      <c r="E100" s="105" t="str">
        <f>IF('INT-Pivots'!J100=0,"",'INT-Pivots'!J100)</f>
        <v/>
      </c>
      <c r="F100" s="115" t="str">
        <f>IF('INT-Pivots'!K100="","",IF('INT-Pivots'!K100="(blank)","Project end",VALUE('INT-Pivots'!K100)))</f>
        <v/>
      </c>
      <c r="G100" s="106" t="str">
        <f>IF('INT-Pivots'!S100="","",IF('INT-Pivots'!S100="(blank)","-",'INT-Pivots'!S100))</f>
        <v/>
      </c>
      <c r="H100" s="103" t="str">
        <f>IF('INT-Pivots'!L100=0,"",'INT-Pivots'!L100)</f>
        <v/>
      </c>
      <c r="I100" s="107" t="str">
        <f>IF('INT-Pivots'!M100=0,"",IF('INT-Pivots'!M100="(blank)","",'INT-Pivots'!M100))</f>
        <v/>
      </c>
      <c r="J100" s="103" t="str">
        <f>IF('INT-Pivots'!N100="","",'INT-Pivots'!N100)</f>
        <v/>
      </c>
      <c r="K100" s="103" t="str">
        <f>IF('INT-Pivots'!F100=0,"",IF('INT-Pivots'!F100="(blank)","",'INT-Pivots'!F100))</f>
        <v/>
      </c>
      <c r="L100" s="81" t="str">
        <f>IF('INT-Pivots'!O100="","",'INT-Pivots'!O100)</f>
        <v/>
      </c>
      <c r="M100" s="81"/>
      <c r="N100" s="81"/>
      <c r="O100" s="81"/>
      <c r="P100" s="61"/>
      <c r="Q100" s="61"/>
      <c r="R100" s="108"/>
      <c r="S100" s="109"/>
      <c r="T100" s="109"/>
      <c r="U100" s="109"/>
      <c r="V100" s="109"/>
      <c r="W100" s="109"/>
      <c r="X100" s="109"/>
      <c r="Y100" s="109"/>
      <c r="Z100" s="109"/>
      <c r="AA100" s="109"/>
      <c r="AB100" s="109"/>
      <c r="AC100" s="109"/>
      <c r="AD100" s="109"/>
      <c r="AE100" s="109"/>
      <c r="AF100" s="109"/>
      <c r="AG100" s="109"/>
      <c r="AH100" s="109"/>
      <c r="AI100" s="109"/>
      <c r="AJ100" s="109"/>
      <c r="AK100" s="109"/>
      <c r="AL100" s="109"/>
      <c r="AM100" s="109"/>
      <c r="AN100" s="109"/>
      <c r="AO100" s="109"/>
      <c r="AP100" s="109"/>
      <c r="AQ100" s="109"/>
      <c r="AR100" s="109"/>
      <c r="AS100" s="109"/>
      <c r="AT100" s="109"/>
      <c r="AU100" s="109"/>
      <c r="AV100" s="109"/>
    </row>
    <row r="101" spans="2:48" s="57" customFormat="1" ht="13.5" x14ac:dyDescent="0.25">
      <c r="B101" s="102" t="str">
        <f>IF('INT-Pivots'!G101="","",'INT-Pivots'!G101)</f>
        <v/>
      </c>
      <c r="C101" s="103" t="str">
        <f>IF('INT-Pivots'!H101="","",'INT-Pivots'!H101)</f>
        <v/>
      </c>
      <c r="D101" s="104" t="str">
        <f>IF('INT-Pivots'!I101="","",IF(VALUE('INT-Pivots'!I101)=0,"",VALUE('INT-Pivots'!I101)))</f>
        <v/>
      </c>
      <c r="E101" s="105" t="str">
        <f>IF('INT-Pivots'!J101=0,"",'INT-Pivots'!J101)</f>
        <v/>
      </c>
      <c r="F101" s="115" t="str">
        <f>IF('INT-Pivots'!K101="","",IF('INT-Pivots'!K101="(blank)","Project end",VALUE('INT-Pivots'!K101)))</f>
        <v/>
      </c>
      <c r="G101" s="106" t="str">
        <f>IF('INT-Pivots'!S101="","",IF('INT-Pivots'!S101="(blank)","-",'INT-Pivots'!S101))</f>
        <v/>
      </c>
      <c r="H101" s="103" t="str">
        <f>IF('INT-Pivots'!L101=0,"",'INT-Pivots'!L101)</f>
        <v/>
      </c>
      <c r="I101" s="107" t="str">
        <f>IF('INT-Pivots'!M101=0,"",IF('INT-Pivots'!M101="(blank)","",'INT-Pivots'!M101))</f>
        <v/>
      </c>
      <c r="J101" s="103" t="str">
        <f>IF('INT-Pivots'!N101="","",'INT-Pivots'!N101)</f>
        <v/>
      </c>
      <c r="K101" s="103" t="str">
        <f>IF('INT-Pivots'!F101=0,"",IF('INT-Pivots'!F101="(blank)","",'INT-Pivots'!F101))</f>
        <v/>
      </c>
      <c r="L101" s="81" t="str">
        <f>IF('INT-Pivots'!O101="","",'INT-Pivots'!O101)</f>
        <v/>
      </c>
      <c r="M101" s="81"/>
      <c r="N101" s="81"/>
      <c r="O101" s="81"/>
      <c r="P101" s="61"/>
      <c r="Q101" s="61"/>
      <c r="R101" s="108"/>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109"/>
      <c r="AN101" s="109"/>
      <c r="AO101" s="109"/>
      <c r="AP101" s="109"/>
      <c r="AQ101" s="109"/>
      <c r="AR101" s="109"/>
      <c r="AS101" s="109"/>
      <c r="AT101" s="109"/>
      <c r="AU101" s="109"/>
      <c r="AV101" s="109"/>
    </row>
    <row r="102" spans="2:48" s="57" customFormat="1" ht="13.5" x14ac:dyDescent="0.25">
      <c r="B102" s="102" t="str">
        <f>IF('INT-Pivots'!G102="","",'INT-Pivots'!G102)</f>
        <v/>
      </c>
      <c r="C102" s="103" t="str">
        <f>IF('INT-Pivots'!H102="","",'INT-Pivots'!H102)</f>
        <v/>
      </c>
      <c r="D102" s="104" t="str">
        <f>IF('INT-Pivots'!I102="","",IF(VALUE('INT-Pivots'!I102)=0,"",VALUE('INT-Pivots'!I102)))</f>
        <v/>
      </c>
      <c r="E102" s="105" t="str">
        <f>IF('INT-Pivots'!J102=0,"",'INT-Pivots'!J102)</f>
        <v/>
      </c>
      <c r="F102" s="115" t="str">
        <f>IF('INT-Pivots'!K102="","",IF('INT-Pivots'!K102="(blank)","Project end",VALUE('INT-Pivots'!K102)))</f>
        <v/>
      </c>
      <c r="G102" s="106" t="str">
        <f>IF('INT-Pivots'!S102="","",IF('INT-Pivots'!S102="(blank)","-",'INT-Pivots'!S102))</f>
        <v/>
      </c>
      <c r="H102" s="103" t="str">
        <f>IF('INT-Pivots'!L102=0,"",'INT-Pivots'!L102)</f>
        <v/>
      </c>
      <c r="I102" s="107" t="str">
        <f>IF('INT-Pivots'!M102=0,"",IF('INT-Pivots'!M102="(blank)","",'INT-Pivots'!M102))</f>
        <v/>
      </c>
      <c r="J102" s="103" t="str">
        <f>IF('INT-Pivots'!N102="","",'INT-Pivots'!N102)</f>
        <v/>
      </c>
      <c r="K102" s="103" t="str">
        <f>IF('INT-Pivots'!F102=0,"",IF('INT-Pivots'!F102="(blank)","",'INT-Pivots'!F102))</f>
        <v/>
      </c>
      <c r="L102" s="81" t="str">
        <f>IF('INT-Pivots'!O102="","",'INT-Pivots'!O102)</f>
        <v/>
      </c>
      <c r="M102" s="81"/>
      <c r="N102" s="81"/>
      <c r="O102" s="81"/>
      <c r="P102" s="61"/>
      <c r="Q102" s="61"/>
      <c r="R102" s="108"/>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109"/>
      <c r="AN102" s="109"/>
      <c r="AO102" s="109"/>
      <c r="AP102" s="109"/>
      <c r="AQ102" s="109"/>
      <c r="AR102" s="109"/>
      <c r="AS102" s="109"/>
      <c r="AT102" s="109"/>
      <c r="AU102" s="109"/>
      <c r="AV102" s="109"/>
    </row>
    <row r="103" spans="2:48" s="57" customFormat="1" ht="13.5" x14ac:dyDescent="0.25">
      <c r="B103" s="102" t="str">
        <f>IF('INT-Pivots'!G103="","",'INT-Pivots'!G103)</f>
        <v/>
      </c>
      <c r="C103" s="103" t="str">
        <f>IF('INT-Pivots'!H103="","",'INT-Pivots'!H103)</f>
        <v/>
      </c>
      <c r="D103" s="104" t="str">
        <f>IF('INT-Pivots'!I103="","",IF(VALUE('INT-Pivots'!I103)=0,"",VALUE('INT-Pivots'!I103)))</f>
        <v/>
      </c>
      <c r="E103" s="105" t="str">
        <f>IF('INT-Pivots'!J103=0,"",'INT-Pivots'!J103)</f>
        <v/>
      </c>
      <c r="F103" s="115" t="str">
        <f>IF('INT-Pivots'!K103="","",IF('INT-Pivots'!K103="(blank)","Project end",VALUE('INT-Pivots'!K103)))</f>
        <v/>
      </c>
      <c r="G103" s="106" t="str">
        <f>IF('INT-Pivots'!S103="","",IF('INT-Pivots'!S103="(blank)","-",'INT-Pivots'!S103))</f>
        <v/>
      </c>
      <c r="H103" s="103" t="str">
        <f>IF('INT-Pivots'!L103=0,"",'INT-Pivots'!L103)</f>
        <v/>
      </c>
      <c r="I103" s="107" t="str">
        <f>IF('INT-Pivots'!M103=0,"",IF('INT-Pivots'!M103="(blank)","",'INT-Pivots'!M103))</f>
        <v/>
      </c>
      <c r="J103" s="103" t="str">
        <f>IF('INT-Pivots'!N103="","",'INT-Pivots'!N103)</f>
        <v/>
      </c>
      <c r="K103" s="103" t="str">
        <f>IF('INT-Pivots'!F103=0,"",IF('INT-Pivots'!F103="(blank)","",'INT-Pivots'!F103))</f>
        <v/>
      </c>
      <c r="L103" s="81" t="str">
        <f>IF('INT-Pivots'!O103="","",'INT-Pivots'!O103)</f>
        <v/>
      </c>
      <c r="M103" s="81"/>
      <c r="N103" s="81"/>
      <c r="O103" s="81"/>
      <c r="P103" s="61"/>
      <c r="Q103" s="61"/>
      <c r="R103" s="108"/>
      <c r="S103" s="109"/>
      <c r="T103" s="109"/>
      <c r="U103" s="109"/>
      <c r="V103" s="109"/>
      <c r="W103" s="109"/>
      <c r="X103" s="109"/>
      <c r="Y103" s="109"/>
      <c r="Z103" s="109"/>
      <c r="AA103" s="109"/>
      <c r="AB103" s="109"/>
      <c r="AC103" s="109"/>
      <c r="AD103" s="109"/>
      <c r="AE103" s="109"/>
      <c r="AF103" s="109"/>
      <c r="AG103" s="109"/>
      <c r="AH103" s="109"/>
      <c r="AI103" s="109"/>
      <c r="AJ103" s="109"/>
      <c r="AK103" s="109"/>
      <c r="AL103" s="109"/>
      <c r="AM103" s="109"/>
      <c r="AN103" s="109"/>
      <c r="AO103" s="109"/>
      <c r="AP103" s="109"/>
      <c r="AQ103" s="109"/>
      <c r="AR103" s="109"/>
      <c r="AS103" s="109"/>
      <c r="AT103" s="109"/>
      <c r="AU103" s="109"/>
      <c r="AV103" s="109"/>
    </row>
    <row r="104" spans="2:48" s="57" customFormat="1" ht="13.5" x14ac:dyDescent="0.25">
      <c r="B104" s="102" t="str">
        <f>IF('INT-Pivots'!G104="","",'INT-Pivots'!G104)</f>
        <v/>
      </c>
      <c r="C104" s="103" t="str">
        <f>IF('INT-Pivots'!H104="","",'INT-Pivots'!H104)</f>
        <v/>
      </c>
      <c r="D104" s="104" t="str">
        <f>IF('INT-Pivots'!I104="","",IF(VALUE('INT-Pivots'!I104)=0,"",VALUE('INT-Pivots'!I104)))</f>
        <v/>
      </c>
      <c r="E104" s="105" t="str">
        <f>IF('INT-Pivots'!J104=0,"",'INT-Pivots'!J104)</f>
        <v/>
      </c>
      <c r="F104" s="115" t="str">
        <f>IF('INT-Pivots'!K104="","",IF('INT-Pivots'!K104="(blank)","Project end",VALUE('INT-Pivots'!K104)))</f>
        <v/>
      </c>
      <c r="G104" s="106" t="str">
        <f>IF('INT-Pivots'!S104="","",IF('INT-Pivots'!S104="(blank)","-",'INT-Pivots'!S104))</f>
        <v/>
      </c>
      <c r="H104" s="103" t="str">
        <f>IF('INT-Pivots'!L104=0,"",'INT-Pivots'!L104)</f>
        <v/>
      </c>
      <c r="I104" s="107" t="str">
        <f>IF('INT-Pivots'!M104=0,"",IF('INT-Pivots'!M104="(blank)","",'INT-Pivots'!M104))</f>
        <v/>
      </c>
      <c r="J104" s="103" t="str">
        <f>IF('INT-Pivots'!N104="","",'INT-Pivots'!N104)</f>
        <v/>
      </c>
      <c r="K104" s="103" t="str">
        <f>IF('INT-Pivots'!F104=0,"",IF('INT-Pivots'!F104="(blank)","",'INT-Pivots'!F104))</f>
        <v/>
      </c>
      <c r="L104" s="81" t="str">
        <f>IF('INT-Pivots'!O104="","",'INT-Pivots'!O104)</f>
        <v/>
      </c>
      <c r="M104" s="81"/>
      <c r="N104" s="81"/>
      <c r="O104" s="81"/>
      <c r="P104" s="61"/>
      <c r="Q104" s="61"/>
      <c r="R104" s="108"/>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09"/>
      <c r="AN104" s="109"/>
      <c r="AO104" s="109"/>
      <c r="AP104" s="109"/>
      <c r="AQ104" s="109"/>
      <c r="AR104" s="109"/>
      <c r="AS104" s="109"/>
      <c r="AT104" s="109"/>
      <c r="AU104" s="109"/>
      <c r="AV104" s="109"/>
    </row>
    <row r="105" spans="2:48" s="57" customFormat="1" ht="13.5" x14ac:dyDescent="0.25">
      <c r="B105" s="102" t="str">
        <f>IF('INT-Pivots'!G105="","",'INT-Pivots'!G105)</f>
        <v/>
      </c>
      <c r="C105" s="103" t="str">
        <f>IF('INT-Pivots'!H105="","",'INT-Pivots'!H105)</f>
        <v/>
      </c>
      <c r="D105" s="104" t="str">
        <f>IF('INT-Pivots'!I105="","",IF(VALUE('INT-Pivots'!I105)=0,"",VALUE('INT-Pivots'!I105)))</f>
        <v/>
      </c>
      <c r="E105" s="105" t="str">
        <f>IF('INT-Pivots'!J105=0,"",'INT-Pivots'!J105)</f>
        <v/>
      </c>
      <c r="F105" s="115" t="str">
        <f>IF('INT-Pivots'!K105="","",IF('INT-Pivots'!K105="(blank)","Project end",VALUE('INT-Pivots'!K105)))</f>
        <v/>
      </c>
      <c r="G105" s="106" t="str">
        <f>IF('INT-Pivots'!S105="","",IF('INT-Pivots'!S105="(blank)","-",'INT-Pivots'!S105))</f>
        <v/>
      </c>
      <c r="H105" s="103" t="str">
        <f>IF('INT-Pivots'!L105=0,"",'INT-Pivots'!L105)</f>
        <v/>
      </c>
      <c r="I105" s="107" t="str">
        <f>IF('INT-Pivots'!M105=0,"",IF('INT-Pivots'!M105="(blank)","",'INT-Pivots'!M105))</f>
        <v/>
      </c>
      <c r="J105" s="103" t="str">
        <f>IF('INT-Pivots'!N105="","",'INT-Pivots'!N105)</f>
        <v/>
      </c>
      <c r="K105" s="103" t="str">
        <f>IF('INT-Pivots'!F105=0,"",IF('INT-Pivots'!F105="(blank)","",'INT-Pivots'!F105))</f>
        <v/>
      </c>
      <c r="L105" s="81" t="str">
        <f>IF('INT-Pivots'!O105="","",'INT-Pivots'!O105)</f>
        <v/>
      </c>
      <c r="M105" s="81"/>
      <c r="N105" s="81"/>
      <c r="O105" s="81"/>
      <c r="P105" s="61"/>
      <c r="Q105" s="61"/>
      <c r="R105" s="108"/>
      <c r="S105" s="109"/>
      <c r="T105" s="109"/>
      <c r="U105" s="109"/>
      <c r="V105" s="109"/>
      <c r="W105" s="109"/>
      <c r="X105" s="109"/>
      <c r="Y105" s="109"/>
      <c r="Z105" s="109"/>
      <c r="AA105" s="109"/>
      <c r="AB105" s="109"/>
      <c r="AC105" s="109"/>
      <c r="AD105" s="109"/>
      <c r="AE105" s="109"/>
      <c r="AF105" s="109"/>
      <c r="AG105" s="109"/>
      <c r="AH105" s="109"/>
      <c r="AI105" s="109"/>
      <c r="AJ105" s="109"/>
      <c r="AK105" s="109"/>
      <c r="AL105" s="109"/>
      <c r="AM105" s="109"/>
      <c r="AN105" s="109"/>
      <c r="AO105" s="109"/>
      <c r="AP105" s="109"/>
      <c r="AQ105" s="109"/>
      <c r="AR105" s="109"/>
      <c r="AS105" s="109"/>
      <c r="AT105" s="109"/>
      <c r="AU105" s="109"/>
      <c r="AV105" s="109"/>
    </row>
    <row r="106" spans="2:48" s="57" customFormat="1" ht="13.5" x14ac:dyDescent="0.25">
      <c r="B106" s="102" t="str">
        <f>IF('INT-Pivots'!G106="","",'INT-Pivots'!G106)</f>
        <v/>
      </c>
      <c r="C106" s="103" t="str">
        <f>IF('INT-Pivots'!H106="","",'INT-Pivots'!H106)</f>
        <v/>
      </c>
      <c r="D106" s="104" t="str">
        <f>IF('INT-Pivots'!I106="","",IF(VALUE('INT-Pivots'!I106)=0,"",VALUE('INT-Pivots'!I106)))</f>
        <v/>
      </c>
      <c r="E106" s="105" t="str">
        <f>IF('INT-Pivots'!J106=0,"",'INT-Pivots'!J106)</f>
        <v/>
      </c>
      <c r="F106" s="115" t="str">
        <f>IF('INT-Pivots'!K106="","",IF('INT-Pivots'!K106="(blank)","Project end",VALUE('INT-Pivots'!K106)))</f>
        <v/>
      </c>
      <c r="G106" s="106" t="str">
        <f>IF('INT-Pivots'!S106="","",IF('INT-Pivots'!S106="(blank)","-",'INT-Pivots'!S106))</f>
        <v/>
      </c>
      <c r="H106" s="103" t="str">
        <f>IF('INT-Pivots'!L106=0,"",'INT-Pivots'!L106)</f>
        <v/>
      </c>
      <c r="I106" s="107" t="str">
        <f>IF('INT-Pivots'!M106=0,"",IF('INT-Pivots'!M106="(blank)","",'INT-Pivots'!M106))</f>
        <v/>
      </c>
      <c r="J106" s="103" t="str">
        <f>IF('INT-Pivots'!N106="","",'INT-Pivots'!N106)</f>
        <v/>
      </c>
      <c r="K106" s="103" t="str">
        <f>IF('INT-Pivots'!F106=0,"",IF('INT-Pivots'!F106="(blank)","",'INT-Pivots'!F106))</f>
        <v/>
      </c>
      <c r="L106" s="81" t="str">
        <f>IF('INT-Pivots'!O106="","",'INT-Pivots'!O106)</f>
        <v/>
      </c>
      <c r="M106" s="81"/>
      <c r="N106" s="81"/>
      <c r="O106" s="81"/>
      <c r="P106" s="61"/>
      <c r="Q106" s="61"/>
      <c r="R106" s="108"/>
      <c r="S106" s="109"/>
      <c r="T106" s="109"/>
      <c r="U106" s="109"/>
      <c r="V106" s="109"/>
      <c r="W106" s="109"/>
      <c r="X106" s="109"/>
      <c r="Y106" s="109"/>
      <c r="Z106" s="109"/>
      <c r="AA106" s="109"/>
      <c r="AB106" s="109"/>
      <c r="AC106" s="109"/>
      <c r="AD106" s="109"/>
      <c r="AE106" s="109"/>
      <c r="AF106" s="109"/>
      <c r="AG106" s="109"/>
      <c r="AH106" s="109"/>
      <c r="AI106" s="109"/>
      <c r="AJ106" s="109"/>
      <c r="AK106" s="109"/>
      <c r="AL106" s="109"/>
      <c r="AM106" s="109"/>
      <c r="AN106" s="109"/>
      <c r="AO106" s="109"/>
      <c r="AP106" s="109"/>
      <c r="AQ106" s="109"/>
      <c r="AR106" s="109"/>
      <c r="AS106" s="109"/>
      <c r="AT106" s="109"/>
      <c r="AU106" s="109"/>
      <c r="AV106" s="109"/>
    </row>
    <row r="107" spans="2:48" s="57" customFormat="1" ht="13.5" x14ac:dyDescent="0.25">
      <c r="B107" s="102" t="str">
        <f>IF('INT-Pivots'!G107="","",'INT-Pivots'!G107)</f>
        <v/>
      </c>
      <c r="C107" s="103" t="str">
        <f>IF('INT-Pivots'!H107="","",'INT-Pivots'!H107)</f>
        <v/>
      </c>
      <c r="D107" s="104" t="str">
        <f>IF('INT-Pivots'!I107="","",IF(VALUE('INT-Pivots'!I107)=0,"",VALUE('INT-Pivots'!I107)))</f>
        <v/>
      </c>
      <c r="E107" s="105" t="str">
        <f>IF('INT-Pivots'!J107=0,"",'INT-Pivots'!J107)</f>
        <v/>
      </c>
      <c r="F107" s="115" t="str">
        <f>IF('INT-Pivots'!K107="","",IF('INT-Pivots'!K107="(blank)","Project end",VALUE('INT-Pivots'!K107)))</f>
        <v/>
      </c>
      <c r="G107" s="106" t="str">
        <f>IF('INT-Pivots'!S107="","",IF('INT-Pivots'!S107="(blank)","-",'INT-Pivots'!S107))</f>
        <v/>
      </c>
      <c r="H107" s="103" t="str">
        <f>IF('INT-Pivots'!L107=0,"",'INT-Pivots'!L107)</f>
        <v/>
      </c>
      <c r="I107" s="107" t="str">
        <f>IF('INT-Pivots'!M107=0,"",IF('INT-Pivots'!M107="(blank)","",'INT-Pivots'!M107))</f>
        <v/>
      </c>
      <c r="J107" s="103" t="str">
        <f>IF('INT-Pivots'!N107="","",'INT-Pivots'!N107)</f>
        <v/>
      </c>
      <c r="K107" s="103" t="str">
        <f>IF('INT-Pivots'!F107=0,"",IF('INT-Pivots'!F107="(blank)","",'INT-Pivots'!F107))</f>
        <v/>
      </c>
      <c r="L107" s="81" t="str">
        <f>IF('INT-Pivots'!O107="","",'INT-Pivots'!O107)</f>
        <v/>
      </c>
      <c r="M107" s="81"/>
      <c r="N107" s="81"/>
      <c r="O107" s="81"/>
      <c r="P107" s="61"/>
      <c r="Q107" s="61"/>
      <c r="R107" s="108"/>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9"/>
      <c r="AV107" s="109"/>
    </row>
    <row r="108" spans="2:48" s="57" customFormat="1" ht="13.5" x14ac:dyDescent="0.25">
      <c r="B108" s="102" t="str">
        <f>IF('INT-Pivots'!G108="","",'INT-Pivots'!G108)</f>
        <v/>
      </c>
      <c r="C108" s="103" t="str">
        <f>IF('INT-Pivots'!H108="","",'INT-Pivots'!H108)</f>
        <v/>
      </c>
      <c r="D108" s="104" t="str">
        <f>IF('INT-Pivots'!I108="","",IF(VALUE('INT-Pivots'!I108)=0,"",VALUE('INT-Pivots'!I108)))</f>
        <v/>
      </c>
      <c r="E108" s="105" t="str">
        <f>IF('INT-Pivots'!J108=0,"",'INT-Pivots'!J108)</f>
        <v/>
      </c>
      <c r="F108" s="115" t="str">
        <f>IF('INT-Pivots'!K108="","",IF('INT-Pivots'!K108="(blank)","Project end",VALUE('INT-Pivots'!K108)))</f>
        <v/>
      </c>
      <c r="G108" s="106" t="str">
        <f>IF('INT-Pivots'!S108="","",IF('INT-Pivots'!S108="(blank)","-",'INT-Pivots'!S108))</f>
        <v/>
      </c>
      <c r="H108" s="103" t="str">
        <f>IF('INT-Pivots'!L108=0,"",'INT-Pivots'!L108)</f>
        <v/>
      </c>
      <c r="I108" s="107" t="str">
        <f>IF('INT-Pivots'!M108=0,"",IF('INT-Pivots'!M108="(blank)","",'INT-Pivots'!M108))</f>
        <v/>
      </c>
      <c r="J108" s="103" t="str">
        <f>IF('INT-Pivots'!N108="","",'INT-Pivots'!N108)</f>
        <v/>
      </c>
      <c r="K108" s="103" t="str">
        <f>IF('INT-Pivots'!F108=0,"",IF('INT-Pivots'!F108="(blank)","",'INT-Pivots'!F108))</f>
        <v/>
      </c>
      <c r="L108" s="81" t="str">
        <f>IF('INT-Pivots'!O108="","",'INT-Pivots'!O108)</f>
        <v/>
      </c>
      <c r="M108" s="81"/>
      <c r="N108" s="81"/>
      <c r="O108" s="81"/>
      <c r="P108" s="61"/>
      <c r="Q108" s="61"/>
      <c r="R108" s="108"/>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c r="AQ108" s="109"/>
      <c r="AR108" s="109"/>
      <c r="AS108" s="109"/>
      <c r="AT108" s="109"/>
      <c r="AU108" s="109"/>
      <c r="AV108" s="109"/>
    </row>
    <row r="109" spans="2:48" s="57" customFormat="1" ht="13.5" x14ac:dyDescent="0.25">
      <c r="B109" s="102" t="str">
        <f>IF('INT-Pivots'!G109="","",'INT-Pivots'!G109)</f>
        <v/>
      </c>
      <c r="C109" s="103" t="str">
        <f>IF('INT-Pivots'!H109="","",'INT-Pivots'!H109)</f>
        <v/>
      </c>
      <c r="D109" s="104" t="str">
        <f>IF('INT-Pivots'!I109="","",IF(VALUE('INT-Pivots'!I109)=0,"",VALUE('INT-Pivots'!I109)))</f>
        <v/>
      </c>
      <c r="E109" s="105" t="str">
        <f>IF('INT-Pivots'!J109=0,"",'INT-Pivots'!J109)</f>
        <v/>
      </c>
      <c r="F109" s="115" t="str">
        <f>IF('INT-Pivots'!K109="","",IF('INT-Pivots'!K109="(blank)","Project end",VALUE('INT-Pivots'!K109)))</f>
        <v/>
      </c>
      <c r="G109" s="106" t="str">
        <f>IF('INT-Pivots'!S109="","",IF('INT-Pivots'!S109="(blank)","-",'INT-Pivots'!S109))</f>
        <v/>
      </c>
      <c r="H109" s="103" t="str">
        <f>IF('INT-Pivots'!L109=0,"",'INT-Pivots'!L109)</f>
        <v/>
      </c>
      <c r="I109" s="107" t="str">
        <f>IF('INT-Pivots'!M109=0,"",IF('INT-Pivots'!M109="(blank)","",'INT-Pivots'!M109))</f>
        <v/>
      </c>
      <c r="J109" s="103" t="str">
        <f>IF('INT-Pivots'!N109="","",'INT-Pivots'!N109)</f>
        <v/>
      </c>
      <c r="K109" s="103" t="str">
        <f>IF('INT-Pivots'!F109=0,"",IF('INT-Pivots'!F109="(blank)","",'INT-Pivots'!F109))</f>
        <v/>
      </c>
      <c r="L109" s="81" t="str">
        <f>IF('INT-Pivots'!O109="","",'INT-Pivots'!O109)</f>
        <v/>
      </c>
      <c r="M109" s="81"/>
      <c r="N109" s="81"/>
      <c r="O109" s="81"/>
      <c r="P109" s="61"/>
      <c r="Q109" s="61"/>
      <c r="R109" s="108"/>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09"/>
      <c r="AN109" s="109"/>
      <c r="AO109" s="109"/>
      <c r="AP109" s="109"/>
      <c r="AQ109" s="109"/>
      <c r="AR109" s="109"/>
      <c r="AS109" s="109"/>
      <c r="AT109" s="109"/>
      <c r="AU109" s="109"/>
      <c r="AV109" s="109"/>
    </row>
    <row r="110" spans="2:48" s="57" customFormat="1" ht="13.5" x14ac:dyDescent="0.25">
      <c r="B110" s="102" t="str">
        <f>IF('INT-Pivots'!G110="","",'INT-Pivots'!G110)</f>
        <v/>
      </c>
      <c r="C110" s="103" t="str">
        <f>IF('INT-Pivots'!H110="","",'INT-Pivots'!H110)</f>
        <v/>
      </c>
      <c r="D110" s="104" t="str">
        <f>IF('INT-Pivots'!I110="","",IF(VALUE('INT-Pivots'!I110)=0,"",VALUE('INT-Pivots'!I110)))</f>
        <v/>
      </c>
      <c r="E110" s="105" t="str">
        <f>IF('INT-Pivots'!J110=0,"",'INT-Pivots'!J110)</f>
        <v/>
      </c>
      <c r="F110" s="115" t="str">
        <f>IF('INT-Pivots'!K110="","",IF('INT-Pivots'!K110="(blank)","Project end",VALUE('INT-Pivots'!K110)))</f>
        <v/>
      </c>
      <c r="G110" s="106" t="str">
        <f>IF('INT-Pivots'!S110="","",IF('INT-Pivots'!S110="(blank)","-",'INT-Pivots'!S110))</f>
        <v/>
      </c>
      <c r="H110" s="103" t="str">
        <f>IF('INT-Pivots'!L110=0,"",'INT-Pivots'!L110)</f>
        <v/>
      </c>
      <c r="I110" s="107" t="str">
        <f>IF('INT-Pivots'!M110=0,"",IF('INT-Pivots'!M110="(blank)","",'INT-Pivots'!M110))</f>
        <v/>
      </c>
      <c r="J110" s="103" t="str">
        <f>IF('INT-Pivots'!N110="","",'INT-Pivots'!N110)</f>
        <v/>
      </c>
      <c r="K110" s="103" t="str">
        <f>IF('INT-Pivots'!F110=0,"",IF('INT-Pivots'!F110="(blank)","",'INT-Pivots'!F110))</f>
        <v/>
      </c>
      <c r="L110" s="81" t="str">
        <f>IF('INT-Pivots'!O110="","",'INT-Pivots'!O110)</f>
        <v/>
      </c>
      <c r="M110" s="81"/>
      <c r="N110" s="81"/>
      <c r="O110" s="81"/>
      <c r="P110" s="61"/>
      <c r="Q110" s="61"/>
      <c r="R110" s="108"/>
      <c r="S110" s="109"/>
      <c r="T110" s="109"/>
      <c r="U110" s="109"/>
      <c r="V110" s="109"/>
      <c r="W110" s="109"/>
      <c r="X110" s="109"/>
      <c r="Y110" s="109"/>
      <c r="Z110" s="109"/>
      <c r="AA110" s="109"/>
      <c r="AB110" s="109"/>
      <c r="AC110" s="109"/>
      <c r="AD110" s="109"/>
      <c r="AE110" s="109"/>
      <c r="AF110" s="109"/>
      <c r="AG110" s="109"/>
      <c r="AH110" s="109"/>
      <c r="AI110" s="109"/>
      <c r="AJ110" s="109"/>
      <c r="AK110" s="109"/>
      <c r="AL110" s="109"/>
      <c r="AM110" s="109"/>
      <c r="AN110" s="109"/>
      <c r="AO110" s="109"/>
      <c r="AP110" s="109"/>
      <c r="AQ110" s="109"/>
      <c r="AR110" s="109"/>
      <c r="AS110" s="109"/>
      <c r="AT110" s="109"/>
      <c r="AU110" s="109"/>
      <c r="AV110" s="109"/>
    </row>
    <row r="111" spans="2:48" s="57" customFormat="1" ht="13.5" x14ac:dyDescent="0.25">
      <c r="B111" s="102" t="str">
        <f>IF('INT-Pivots'!G111="","",'INT-Pivots'!G111)</f>
        <v/>
      </c>
      <c r="C111" s="103" t="str">
        <f>IF('INT-Pivots'!H111="","",'INT-Pivots'!H111)</f>
        <v/>
      </c>
      <c r="D111" s="104" t="str">
        <f>IF('INT-Pivots'!I111="","",IF(VALUE('INT-Pivots'!I111)=0,"",VALUE('INT-Pivots'!I111)))</f>
        <v/>
      </c>
      <c r="E111" s="105" t="str">
        <f>IF('INT-Pivots'!J111=0,"",'INT-Pivots'!J111)</f>
        <v/>
      </c>
      <c r="F111" s="115" t="str">
        <f>IF('INT-Pivots'!K111="","",IF('INT-Pivots'!K111="(blank)","Project end",VALUE('INT-Pivots'!K111)))</f>
        <v/>
      </c>
      <c r="G111" s="106" t="str">
        <f>IF('INT-Pivots'!S111="","",IF('INT-Pivots'!S111="(blank)","-",'INT-Pivots'!S111))</f>
        <v/>
      </c>
      <c r="H111" s="103" t="str">
        <f>IF('INT-Pivots'!L111=0,"",'INT-Pivots'!L111)</f>
        <v/>
      </c>
      <c r="I111" s="107" t="str">
        <f>IF('INT-Pivots'!M111=0,"",IF('INT-Pivots'!M111="(blank)","",'INT-Pivots'!M111))</f>
        <v/>
      </c>
      <c r="J111" s="103" t="str">
        <f>IF('INT-Pivots'!N111="","",'INT-Pivots'!N111)</f>
        <v/>
      </c>
      <c r="K111" s="103" t="str">
        <f>IF('INT-Pivots'!F111=0,"",IF('INT-Pivots'!F111="(blank)","",'INT-Pivots'!F111))</f>
        <v/>
      </c>
      <c r="L111" s="81" t="str">
        <f>IF('INT-Pivots'!O111="","",'INT-Pivots'!O111)</f>
        <v/>
      </c>
      <c r="M111" s="81"/>
      <c r="N111" s="81"/>
      <c r="O111" s="81"/>
      <c r="P111" s="61"/>
      <c r="Q111" s="61"/>
      <c r="R111" s="108"/>
      <c r="S111" s="109"/>
      <c r="T111" s="109"/>
      <c r="U111" s="109"/>
      <c r="V111" s="109"/>
      <c r="W111" s="109"/>
      <c r="X111" s="109"/>
      <c r="Y111" s="109"/>
      <c r="Z111" s="109"/>
      <c r="AA111" s="109"/>
      <c r="AB111" s="109"/>
      <c r="AC111" s="109"/>
      <c r="AD111" s="109"/>
      <c r="AE111" s="109"/>
      <c r="AF111" s="109"/>
      <c r="AG111" s="109"/>
      <c r="AH111" s="109"/>
      <c r="AI111" s="109"/>
      <c r="AJ111" s="109"/>
      <c r="AK111" s="109"/>
      <c r="AL111" s="109"/>
      <c r="AM111" s="109"/>
      <c r="AN111" s="109"/>
      <c r="AO111" s="109"/>
      <c r="AP111" s="109"/>
      <c r="AQ111" s="109"/>
      <c r="AR111" s="109"/>
      <c r="AS111" s="109"/>
      <c r="AT111" s="109"/>
      <c r="AU111" s="109"/>
      <c r="AV111" s="109"/>
    </row>
    <row r="112" spans="2:48" s="57" customFormat="1" ht="13.5" x14ac:dyDescent="0.25">
      <c r="B112" s="102" t="str">
        <f>IF('INT-Pivots'!G112="","",'INT-Pivots'!G112)</f>
        <v/>
      </c>
      <c r="C112" s="103" t="str">
        <f>IF('INT-Pivots'!H112="","",'INT-Pivots'!H112)</f>
        <v/>
      </c>
      <c r="D112" s="104" t="str">
        <f>IF('INT-Pivots'!I112="","",IF(VALUE('INT-Pivots'!I112)=0,"",VALUE('INT-Pivots'!I112)))</f>
        <v/>
      </c>
      <c r="E112" s="105" t="str">
        <f>IF('INT-Pivots'!J112=0,"",'INT-Pivots'!J112)</f>
        <v/>
      </c>
      <c r="F112" s="115" t="str">
        <f>IF('INT-Pivots'!K112="","",IF('INT-Pivots'!K112="(blank)","Project end",VALUE('INT-Pivots'!K112)))</f>
        <v/>
      </c>
      <c r="G112" s="106" t="str">
        <f>IF('INT-Pivots'!S112="","",IF('INT-Pivots'!S112="(blank)","-",'INT-Pivots'!S112))</f>
        <v/>
      </c>
      <c r="H112" s="103" t="str">
        <f>IF('INT-Pivots'!L112=0,"",'INT-Pivots'!L112)</f>
        <v/>
      </c>
      <c r="I112" s="107" t="str">
        <f>IF('INT-Pivots'!M112=0,"",IF('INT-Pivots'!M112="(blank)","",'INT-Pivots'!M112))</f>
        <v/>
      </c>
      <c r="J112" s="103" t="str">
        <f>IF('INT-Pivots'!N112="","",'INT-Pivots'!N112)</f>
        <v/>
      </c>
      <c r="K112" s="103" t="str">
        <f>IF('INT-Pivots'!F112=0,"",IF('INT-Pivots'!F112="(blank)","",'INT-Pivots'!F112))</f>
        <v/>
      </c>
      <c r="L112" s="81" t="str">
        <f>IF('INT-Pivots'!O112="","",'INT-Pivots'!O112)</f>
        <v/>
      </c>
      <c r="M112" s="81"/>
      <c r="N112" s="81"/>
      <c r="O112" s="81"/>
      <c r="P112" s="61"/>
      <c r="Q112" s="61"/>
      <c r="R112" s="108"/>
      <c r="S112" s="109"/>
      <c r="T112" s="109"/>
      <c r="U112" s="109"/>
      <c r="V112" s="109"/>
      <c r="W112" s="109"/>
      <c r="X112" s="109"/>
      <c r="Y112" s="109"/>
      <c r="Z112" s="109"/>
      <c r="AA112" s="109"/>
      <c r="AB112" s="109"/>
      <c r="AC112" s="109"/>
      <c r="AD112" s="109"/>
      <c r="AE112" s="109"/>
      <c r="AF112" s="109"/>
      <c r="AG112" s="109"/>
      <c r="AH112" s="109"/>
      <c r="AI112" s="109"/>
      <c r="AJ112" s="109"/>
      <c r="AK112" s="109"/>
      <c r="AL112" s="109"/>
      <c r="AM112" s="109"/>
      <c r="AN112" s="109"/>
      <c r="AO112" s="109"/>
      <c r="AP112" s="109"/>
      <c r="AQ112" s="109"/>
      <c r="AR112" s="109"/>
      <c r="AS112" s="109"/>
      <c r="AT112" s="109"/>
      <c r="AU112" s="109"/>
      <c r="AV112" s="109"/>
    </row>
    <row r="113" spans="2:48" s="57" customFormat="1" ht="13.5" x14ac:dyDescent="0.25">
      <c r="B113" s="102" t="str">
        <f>IF('INT-Pivots'!G113="","",'INT-Pivots'!G113)</f>
        <v/>
      </c>
      <c r="C113" s="103" t="str">
        <f>IF('INT-Pivots'!H113="","",'INT-Pivots'!H113)</f>
        <v/>
      </c>
      <c r="D113" s="104" t="str">
        <f>IF('INT-Pivots'!I113="","",IF(VALUE('INT-Pivots'!I113)=0,"",VALUE('INT-Pivots'!I113)))</f>
        <v/>
      </c>
      <c r="E113" s="105" t="str">
        <f>IF('INT-Pivots'!J113=0,"",'INT-Pivots'!J113)</f>
        <v/>
      </c>
      <c r="F113" s="115" t="str">
        <f>IF('INT-Pivots'!K113="","",IF('INT-Pivots'!K113="(blank)","Project end",VALUE('INT-Pivots'!K113)))</f>
        <v/>
      </c>
      <c r="G113" s="106" t="str">
        <f>IF('INT-Pivots'!S113="","",IF('INT-Pivots'!S113="(blank)","-",'INT-Pivots'!S113))</f>
        <v/>
      </c>
      <c r="H113" s="103" t="str">
        <f>IF('INT-Pivots'!L113=0,"",'INT-Pivots'!L113)</f>
        <v/>
      </c>
      <c r="I113" s="107" t="str">
        <f>IF('INT-Pivots'!M113=0,"",IF('INT-Pivots'!M113="(blank)","",'INT-Pivots'!M113))</f>
        <v/>
      </c>
      <c r="J113" s="103" t="str">
        <f>IF('INT-Pivots'!N113="","",'INT-Pivots'!N113)</f>
        <v/>
      </c>
      <c r="K113" s="103" t="str">
        <f>IF('INT-Pivots'!F113=0,"",IF('INT-Pivots'!F113="(blank)","",'INT-Pivots'!F113))</f>
        <v/>
      </c>
      <c r="L113" s="81" t="str">
        <f>IF('INT-Pivots'!O113="","",'INT-Pivots'!O113)</f>
        <v/>
      </c>
      <c r="M113" s="81"/>
      <c r="N113" s="81"/>
      <c r="O113" s="81"/>
      <c r="P113" s="61"/>
      <c r="Q113" s="61"/>
      <c r="R113" s="108"/>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c r="AS113" s="109"/>
      <c r="AT113" s="109"/>
      <c r="AU113" s="109"/>
      <c r="AV113" s="109"/>
    </row>
    <row r="114" spans="2:48" s="57" customFormat="1" ht="13.5" x14ac:dyDescent="0.25">
      <c r="B114" s="102" t="str">
        <f>IF('INT-Pivots'!G114="","",'INT-Pivots'!G114)</f>
        <v/>
      </c>
      <c r="C114" s="103" t="str">
        <f>IF('INT-Pivots'!H114="","",'INT-Pivots'!H114)</f>
        <v/>
      </c>
      <c r="D114" s="104" t="str">
        <f>IF('INT-Pivots'!I114="","",IF(VALUE('INT-Pivots'!I114)=0,"",VALUE('INT-Pivots'!I114)))</f>
        <v/>
      </c>
      <c r="E114" s="105" t="str">
        <f>IF('INT-Pivots'!J114=0,"",'INT-Pivots'!J114)</f>
        <v/>
      </c>
      <c r="F114" s="115" t="str">
        <f>IF('INT-Pivots'!K114="","",IF('INT-Pivots'!K114="(blank)","Project end",VALUE('INT-Pivots'!K114)))</f>
        <v/>
      </c>
      <c r="G114" s="106" t="str">
        <f>IF('INT-Pivots'!S114="","",IF('INT-Pivots'!S114="(blank)","-",'INT-Pivots'!S114))</f>
        <v/>
      </c>
      <c r="H114" s="103" t="str">
        <f>IF('INT-Pivots'!L114=0,"",'INT-Pivots'!L114)</f>
        <v/>
      </c>
      <c r="I114" s="107" t="str">
        <f>IF('INT-Pivots'!M114=0,"",IF('INT-Pivots'!M114="(blank)","",'INT-Pivots'!M114))</f>
        <v/>
      </c>
      <c r="J114" s="103" t="str">
        <f>IF('INT-Pivots'!N114="","",'INT-Pivots'!N114)</f>
        <v/>
      </c>
      <c r="K114" s="103" t="str">
        <f>IF('INT-Pivots'!F114=0,"",IF('INT-Pivots'!F114="(blank)","",'INT-Pivots'!F114))</f>
        <v/>
      </c>
      <c r="L114" s="81" t="str">
        <f>IF('INT-Pivots'!O114="","",'INT-Pivots'!O114)</f>
        <v/>
      </c>
      <c r="M114" s="81"/>
      <c r="N114" s="81"/>
      <c r="O114" s="81"/>
      <c r="P114" s="61"/>
      <c r="Q114" s="61"/>
      <c r="R114" s="108"/>
      <c r="S114" s="109"/>
      <c r="T114" s="109"/>
      <c r="U114" s="109"/>
      <c r="V114" s="109"/>
      <c r="W114" s="109"/>
      <c r="X114" s="109"/>
      <c r="Y114" s="109"/>
      <c r="Z114" s="109"/>
      <c r="AA114" s="109"/>
      <c r="AB114" s="109"/>
      <c r="AC114" s="109"/>
      <c r="AD114" s="109"/>
      <c r="AE114" s="109"/>
      <c r="AF114" s="109"/>
      <c r="AG114" s="109"/>
      <c r="AH114" s="109"/>
      <c r="AI114" s="109"/>
      <c r="AJ114" s="109"/>
      <c r="AK114" s="109"/>
      <c r="AL114" s="109"/>
      <c r="AM114" s="109"/>
      <c r="AN114" s="109"/>
      <c r="AO114" s="109"/>
      <c r="AP114" s="109"/>
      <c r="AQ114" s="109"/>
      <c r="AR114" s="109"/>
      <c r="AS114" s="109"/>
      <c r="AT114" s="109"/>
      <c r="AU114" s="109"/>
      <c r="AV114" s="109"/>
    </row>
    <row r="115" spans="2:48" s="57" customFormat="1" ht="13.5" x14ac:dyDescent="0.25">
      <c r="B115" s="102" t="str">
        <f>IF('INT-Pivots'!G115="","",'INT-Pivots'!G115)</f>
        <v/>
      </c>
      <c r="C115" s="103" t="str">
        <f>IF('INT-Pivots'!H115="","",'INT-Pivots'!H115)</f>
        <v/>
      </c>
      <c r="D115" s="104" t="str">
        <f>IF('INT-Pivots'!I115="","",IF(VALUE('INT-Pivots'!I115)=0,"",VALUE('INT-Pivots'!I115)))</f>
        <v/>
      </c>
      <c r="E115" s="105" t="str">
        <f>IF('INT-Pivots'!J115=0,"",'INT-Pivots'!J115)</f>
        <v/>
      </c>
      <c r="F115" s="115" t="str">
        <f>IF('INT-Pivots'!K115="","",IF('INT-Pivots'!K115="(blank)","Project end",VALUE('INT-Pivots'!K115)))</f>
        <v/>
      </c>
      <c r="G115" s="106" t="str">
        <f>IF('INT-Pivots'!S115="","",IF('INT-Pivots'!S115="(blank)","-",'INT-Pivots'!S115))</f>
        <v/>
      </c>
      <c r="H115" s="103" t="str">
        <f>IF('INT-Pivots'!L115=0,"",'INT-Pivots'!L115)</f>
        <v/>
      </c>
      <c r="I115" s="107" t="str">
        <f>IF('INT-Pivots'!M115=0,"",IF('INT-Pivots'!M115="(blank)","",'INT-Pivots'!M115))</f>
        <v/>
      </c>
      <c r="J115" s="103" t="str">
        <f>IF('INT-Pivots'!N115="","",'INT-Pivots'!N115)</f>
        <v/>
      </c>
      <c r="K115" s="103" t="str">
        <f>IF('INT-Pivots'!F115=0,"",IF('INT-Pivots'!F115="(blank)","",'INT-Pivots'!F115))</f>
        <v/>
      </c>
      <c r="L115" s="81" t="str">
        <f>IF('INT-Pivots'!O115="","",'INT-Pivots'!O115)</f>
        <v/>
      </c>
      <c r="M115" s="81"/>
      <c r="N115" s="81"/>
      <c r="O115" s="81"/>
      <c r="P115" s="61"/>
      <c r="Q115" s="61"/>
      <c r="R115" s="108"/>
      <c r="S115" s="109"/>
      <c r="T115" s="109"/>
      <c r="U115" s="109"/>
      <c r="V115" s="109"/>
      <c r="W115" s="109"/>
      <c r="X115" s="109"/>
      <c r="Y115" s="109"/>
      <c r="Z115" s="109"/>
      <c r="AA115" s="109"/>
      <c r="AB115" s="109"/>
      <c r="AC115" s="109"/>
      <c r="AD115" s="109"/>
      <c r="AE115" s="109"/>
      <c r="AF115" s="109"/>
      <c r="AG115" s="109"/>
      <c r="AH115" s="109"/>
      <c r="AI115" s="109"/>
      <c r="AJ115" s="109"/>
      <c r="AK115" s="109"/>
      <c r="AL115" s="109"/>
      <c r="AM115" s="109"/>
      <c r="AN115" s="109"/>
      <c r="AO115" s="109"/>
      <c r="AP115" s="109"/>
      <c r="AQ115" s="109"/>
      <c r="AR115" s="109"/>
      <c r="AS115" s="109"/>
      <c r="AT115" s="109"/>
      <c r="AU115" s="109"/>
      <c r="AV115" s="109"/>
    </row>
    <row r="116" spans="2:48" s="57" customFormat="1" ht="13.5" x14ac:dyDescent="0.25">
      <c r="B116" s="102" t="str">
        <f>IF('INT-Pivots'!G116="","",'INT-Pivots'!G116)</f>
        <v/>
      </c>
      <c r="C116" s="103" t="str">
        <f>IF('INT-Pivots'!H116="","",'INT-Pivots'!H116)</f>
        <v/>
      </c>
      <c r="D116" s="104" t="str">
        <f>IF('INT-Pivots'!I116="","",IF(VALUE('INT-Pivots'!I116)=0,"",VALUE('INT-Pivots'!I116)))</f>
        <v/>
      </c>
      <c r="E116" s="105" t="str">
        <f>IF('INT-Pivots'!J116=0,"",'INT-Pivots'!J116)</f>
        <v/>
      </c>
      <c r="F116" s="115" t="str">
        <f>IF('INT-Pivots'!K116="","",IF('INT-Pivots'!K116="(blank)","Project end",VALUE('INT-Pivots'!K116)))</f>
        <v/>
      </c>
      <c r="G116" s="106" t="str">
        <f>IF('INT-Pivots'!S116="","",IF('INT-Pivots'!S116="(blank)","-",'INT-Pivots'!S116))</f>
        <v/>
      </c>
      <c r="H116" s="103" t="str">
        <f>IF('INT-Pivots'!L116=0,"",'INT-Pivots'!L116)</f>
        <v/>
      </c>
      <c r="I116" s="107" t="str">
        <f>IF('INT-Pivots'!M116=0,"",IF('INT-Pivots'!M116="(blank)","",'INT-Pivots'!M116))</f>
        <v/>
      </c>
      <c r="J116" s="103" t="str">
        <f>IF('INT-Pivots'!N116="","",'INT-Pivots'!N116)</f>
        <v/>
      </c>
      <c r="K116" s="103" t="str">
        <f>IF('INT-Pivots'!F116=0,"",IF('INT-Pivots'!F116="(blank)","",'INT-Pivots'!F116))</f>
        <v/>
      </c>
      <c r="L116" s="81" t="str">
        <f>IF('INT-Pivots'!O116="","",'INT-Pivots'!O116)</f>
        <v/>
      </c>
      <c r="M116" s="81"/>
      <c r="N116" s="81"/>
      <c r="O116" s="81"/>
      <c r="P116" s="61"/>
      <c r="Q116" s="61"/>
      <c r="R116" s="108"/>
      <c r="S116" s="109"/>
      <c r="T116" s="109"/>
      <c r="U116" s="109"/>
      <c r="V116" s="109"/>
      <c r="W116" s="109"/>
      <c r="X116" s="109"/>
      <c r="Y116" s="109"/>
      <c r="Z116" s="109"/>
      <c r="AA116" s="109"/>
      <c r="AB116" s="109"/>
      <c r="AC116" s="109"/>
      <c r="AD116" s="109"/>
      <c r="AE116" s="109"/>
      <c r="AF116" s="109"/>
      <c r="AG116" s="109"/>
      <c r="AH116" s="109"/>
      <c r="AI116" s="109"/>
      <c r="AJ116" s="109"/>
      <c r="AK116" s="109"/>
      <c r="AL116" s="109"/>
      <c r="AM116" s="109"/>
      <c r="AN116" s="109"/>
      <c r="AO116" s="109"/>
      <c r="AP116" s="109"/>
      <c r="AQ116" s="109"/>
      <c r="AR116" s="109"/>
      <c r="AS116" s="109"/>
      <c r="AT116" s="109"/>
      <c r="AU116" s="109"/>
      <c r="AV116" s="109"/>
    </row>
    <row r="117" spans="2:48" s="57" customFormat="1" ht="13.5" x14ac:dyDescent="0.25">
      <c r="B117" s="102" t="str">
        <f>IF('INT-Pivots'!G117="","",'INT-Pivots'!G117)</f>
        <v/>
      </c>
      <c r="C117" s="103" t="str">
        <f>IF('INT-Pivots'!H117="","",'INT-Pivots'!H117)</f>
        <v/>
      </c>
      <c r="D117" s="104" t="str">
        <f>IF('INT-Pivots'!I117="","",IF(VALUE('INT-Pivots'!I117)=0,"",VALUE('INT-Pivots'!I117)))</f>
        <v/>
      </c>
      <c r="E117" s="105" t="str">
        <f>IF('INT-Pivots'!J117=0,"",'INT-Pivots'!J117)</f>
        <v/>
      </c>
      <c r="F117" s="115" t="str">
        <f>IF('INT-Pivots'!K117="","",IF('INT-Pivots'!K117="(blank)","Project end",VALUE('INT-Pivots'!K117)))</f>
        <v/>
      </c>
      <c r="G117" s="106" t="str">
        <f>IF('INT-Pivots'!S117="","",IF('INT-Pivots'!S117="(blank)","-",'INT-Pivots'!S117))</f>
        <v/>
      </c>
      <c r="H117" s="103" t="str">
        <f>IF('INT-Pivots'!L117=0,"",'INT-Pivots'!L117)</f>
        <v/>
      </c>
      <c r="I117" s="107" t="str">
        <f>IF('INT-Pivots'!M117=0,"",IF('INT-Pivots'!M117="(blank)","",'INT-Pivots'!M117))</f>
        <v/>
      </c>
      <c r="J117" s="103" t="str">
        <f>IF('INT-Pivots'!N117="","",'INT-Pivots'!N117)</f>
        <v/>
      </c>
      <c r="K117" s="103" t="str">
        <f>IF('INT-Pivots'!F117=0,"",IF('INT-Pivots'!F117="(blank)","",'INT-Pivots'!F117))</f>
        <v/>
      </c>
      <c r="L117" s="81" t="str">
        <f>IF('INT-Pivots'!O117="","",'INT-Pivots'!O117)</f>
        <v/>
      </c>
      <c r="M117" s="81"/>
      <c r="N117" s="81"/>
      <c r="O117" s="81"/>
      <c r="P117" s="61"/>
      <c r="Q117" s="61"/>
      <c r="R117" s="108"/>
      <c r="S117" s="109"/>
      <c r="T117" s="109"/>
      <c r="U117" s="109"/>
      <c r="V117" s="109"/>
      <c r="W117" s="109"/>
      <c r="X117" s="109"/>
      <c r="Y117" s="109"/>
      <c r="Z117" s="109"/>
      <c r="AA117" s="109"/>
      <c r="AB117" s="109"/>
      <c r="AC117" s="109"/>
      <c r="AD117" s="109"/>
      <c r="AE117" s="109"/>
      <c r="AF117" s="109"/>
      <c r="AG117" s="109"/>
      <c r="AH117" s="109"/>
      <c r="AI117" s="109"/>
      <c r="AJ117" s="109"/>
      <c r="AK117" s="109"/>
      <c r="AL117" s="109"/>
      <c r="AM117" s="109"/>
      <c r="AN117" s="109"/>
      <c r="AO117" s="109"/>
      <c r="AP117" s="109"/>
      <c r="AQ117" s="109"/>
      <c r="AR117" s="109"/>
      <c r="AS117" s="109"/>
      <c r="AT117" s="109"/>
      <c r="AU117" s="109"/>
      <c r="AV117" s="109"/>
    </row>
    <row r="118" spans="2:48" s="57" customFormat="1" ht="13.5" x14ac:dyDescent="0.25">
      <c r="B118" s="102" t="str">
        <f>IF('INT-Pivots'!G118="","",'INT-Pivots'!G118)</f>
        <v/>
      </c>
      <c r="C118" s="103" t="str">
        <f>IF('INT-Pivots'!H118="","",'INT-Pivots'!H118)</f>
        <v/>
      </c>
      <c r="D118" s="104" t="str">
        <f>IF('INT-Pivots'!I118="","",IF(VALUE('INT-Pivots'!I118)=0,"",VALUE('INT-Pivots'!I118)))</f>
        <v/>
      </c>
      <c r="E118" s="105" t="str">
        <f>IF('INT-Pivots'!J118=0,"",'INT-Pivots'!J118)</f>
        <v/>
      </c>
      <c r="F118" s="115" t="str">
        <f>IF('INT-Pivots'!K118="","",IF('INT-Pivots'!K118="(blank)","Project end",VALUE('INT-Pivots'!K118)))</f>
        <v/>
      </c>
      <c r="G118" s="106" t="str">
        <f>IF('INT-Pivots'!S118="","",IF('INT-Pivots'!S118="(blank)","-",'INT-Pivots'!S118))</f>
        <v/>
      </c>
      <c r="H118" s="103" t="str">
        <f>IF('INT-Pivots'!L118=0,"",'INT-Pivots'!L118)</f>
        <v/>
      </c>
      <c r="I118" s="107" t="str">
        <f>IF('INT-Pivots'!M118=0,"",IF('INT-Pivots'!M118="(blank)","",'INT-Pivots'!M118))</f>
        <v/>
      </c>
      <c r="J118" s="103" t="str">
        <f>IF('INT-Pivots'!N118="","",'INT-Pivots'!N118)</f>
        <v/>
      </c>
      <c r="K118" s="103" t="str">
        <f>IF('INT-Pivots'!F118=0,"",IF('INT-Pivots'!F118="(blank)","",'INT-Pivots'!F118))</f>
        <v/>
      </c>
      <c r="L118" s="81" t="str">
        <f>IF('INT-Pivots'!O118="","",'INT-Pivots'!O118)</f>
        <v/>
      </c>
      <c r="M118" s="81"/>
      <c r="N118" s="81"/>
      <c r="O118" s="81"/>
      <c r="P118" s="61"/>
      <c r="Q118" s="61"/>
      <c r="R118" s="108"/>
      <c r="S118" s="109"/>
      <c r="T118" s="109"/>
      <c r="U118" s="109"/>
      <c r="V118" s="109"/>
      <c r="W118" s="109"/>
      <c r="X118" s="109"/>
      <c r="Y118" s="109"/>
      <c r="Z118" s="109"/>
      <c r="AA118" s="109"/>
      <c r="AB118" s="109"/>
      <c r="AC118" s="109"/>
      <c r="AD118" s="109"/>
      <c r="AE118" s="109"/>
      <c r="AF118" s="109"/>
      <c r="AG118" s="109"/>
      <c r="AH118" s="109"/>
      <c r="AI118" s="109"/>
      <c r="AJ118" s="109"/>
      <c r="AK118" s="109"/>
      <c r="AL118" s="109"/>
      <c r="AM118" s="109"/>
      <c r="AN118" s="109"/>
      <c r="AO118" s="109"/>
      <c r="AP118" s="109"/>
      <c r="AQ118" s="109"/>
      <c r="AR118" s="109"/>
      <c r="AS118" s="109"/>
      <c r="AT118" s="109"/>
      <c r="AU118" s="109"/>
      <c r="AV118" s="109"/>
    </row>
    <row r="119" spans="2:48" s="57" customFormat="1" ht="13.5" x14ac:dyDescent="0.25">
      <c r="B119" s="102" t="str">
        <f>IF('INT-Pivots'!G119="","",'INT-Pivots'!G119)</f>
        <v/>
      </c>
      <c r="C119" s="103" t="str">
        <f>IF('INT-Pivots'!H119="","",'INT-Pivots'!H119)</f>
        <v/>
      </c>
      <c r="D119" s="104" t="str">
        <f>IF('INT-Pivots'!I119="","",IF(VALUE('INT-Pivots'!I119)=0,"",VALUE('INT-Pivots'!I119)))</f>
        <v/>
      </c>
      <c r="E119" s="105" t="str">
        <f>IF('INT-Pivots'!J119=0,"",'INT-Pivots'!J119)</f>
        <v/>
      </c>
      <c r="F119" s="115" t="str">
        <f>IF('INT-Pivots'!K119="","",IF('INT-Pivots'!K119="(blank)","Project end",VALUE('INT-Pivots'!K119)))</f>
        <v/>
      </c>
      <c r="G119" s="106" t="str">
        <f>IF('INT-Pivots'!S119="","",IF('INT-Pivots'!S119="(blank)","-",'INT-Pivots'!S119))</f>
        <v/>
      </c>
      <c r="H119" s="103" t="str">
        <f>IF('INT-Pivots'!L119=0,"",'INT-Pivots'!L119)</f>
        <v/>
      </c>
      <c r="I119" s="107" t="str">
        <f>IF('INT-Pivots'!M119=0,"",IF('INT-Pivots'!M119="(blank)","",'INT-Pivots'!M119))</f>
        <v/>
      </c>
      <c r="J119" s="103" t="str">
        <f>IF('INT-Pivots'!N119="","",'INT-Pivots'!N119)</f>
        <v/>
      </c>
      <c r="K119" s="103" t="str">
        <f>IF('INT-Pivots'!F119=0,"",IF('INT-Pivots'!F119="(blank)","",'INT-Pivots'!F119))</f>
        <v/>
      </c>
      <c r="L119" s="81" t="str">
        <f>IF('INT-Pivots'!O119="","",'INT-Pivots'!O119)</f>
        <v/>
      </c>
      <c r="M119" s="81"/>
      <c r="N119" s="81"/>
      <c r="O119" s="81"/>
      <c r="P119" s="61"/>
      <c r="Q119" s="61"/>
      <c r="R119" s="108"/>
      <c r="S119" s="109"/>
      <c r="T119" s="109"/>
      <c r="U119" s="109"/>
      <c r="V119" s="109"/>
      <c r="W119" s="109"/>
      <c r="X119" s="109"/>
      <c r="Y119" s="109"/>
      <c r="Z119" s="109"/>
      <c r="AA119" s="109"/>
      <c r="AB119" s="109"/>
      <c r="AC119" s="109"/>
      <c r="AD119" s="109"/>
      <c r="AE119" s="109"/>
      <c r="AF119" s="109"/>
      <c r="AG119" s="109"/>
      <c r="AH119" s="109"/>
      <c r="AI119" s="109"/>
      <c r="AJ119" s="109"/>
      <c r="AK119" s="109"/>
      <c r="AL119" s="109"/>
      <c r="AM119" s="109"/>
      <c r="AN119" s="109"/>
      <c r="AO119" s="109"/>
      <c r="AP119" s="109"/>
      <c r="AQ119" s="109"/>
      <c r="AR119" s="109"/>
      <c r="AS119" s="109"/>
      <c r="AT119" s="109"/>
      <c r="AU119" s="109"/>
      <c r="AV119" s="109"/>
    </row>
    <row r="120" spans="2:48" s="57" customFormat="1" ht="13.5" x14ac:dyDescent="0.25">
      <c r="B120" s="102" t="str">
        <f>IF('INT-Pivots'!G120="","",'INT-Pivots'!G120)</f>
        <v/>
      </c>
      <c r="C120" s="103" t="str">
        <f>IF('INT-Pivots'!H120="","",'INT-Pivots'!H120)</f>
        <v/>
      </c>
      <c r="D120" s="104" t="str">
        <f>IF('INT-Pivots'!I120="","",IF(VALUE('INT-Pivots'!I120)=0,"",VALUE('INT-Pivots'!I120)))</f>
        <v/>
      </c>
      <c r="E120" s="105" t="str">
        <f>IF('INT-Pivots'!J120=0,"",'INT-Pivots'!J120)</f>
        <v/>
      </c>
      <c r="F120" s="115" t="str">
        <f>IF('INT-Pivots'!K120="","",IF('INT-Pivots'!K120="(blank)","Project end",VALUE('INT-Pivots'!K120)))</f>
        <v/>
      </c>
      <c r="G120" s="106" t="str">
        <f>IF('INT-Pivots'!S120="","",IF('INT-Pivots'!S120="(blank)","-",'INT-Pivots'!S120))</f>
        <v/>
      </c>
      <c r="H120" s="103" t="str">
        <f>IF('INT-Pivots'!L120=0,"",'INT-Pivots'!L120)</f>
        <v/>
      </c>
      <c r="I120" s="107" t="str">
        <f>IF('INT-Pivots'!M120=0,"",IF('INT-Pivots'!M120="(blank)","",'INT-Pivots'!M120))</f>
        <v/>
      </c>
      <c r="J120" s="103" t="str">
        <f>IF('INT-Pivots'!N120="","",'INT-Pivots'!N120)</f>
        <v/>
      </c>
      <c r="K120" s="103" t="str">
        <f>IF('INT-Pivots'!F120=0,"",IF('INT-Pivots'!F120="(blank)","",'INT-Pivots'!F120))</f>
        <v/>
      </c>
      <c r="L120" s="81" t="str">
        <f>IF('INT-Pivots'!O120="","",'INT-Pivots'!O120)</f>
        <v/>
      </c>
      <c r="M120" s="81"/>
      <c r="N120" s="81"/>
      <c r="O120" s="81"/>
      <c r="P120" s="61"/>
      <c r="Q120" s="61"/>
      <c r="R120" s="108"/>
      <c r="S120" s="109"/>
      <c r="T120" s="109"/>
      <c r="U120" s="109"/>
      <c r="V120" s="109"/>
      <c r="W120" s="109"/>
      <c r="X120" s="109"/>
      <c r="Y120" s="109"/>
      <c r="Z120" s="109"/>
      <c r="AA120" s="109"/>
      <c r="AB120" s="109"/>
      <c r="AC120" s="109"/>
      <c r="AD120" s="109"/>
      <c r="AE120" s="109"/>
      <c r="AF120" s="109"/>
      <c r="AG120" s="109"/>
      <c r="AH120" s="109"/>
      <c r="AI120" s="109"/>
      <c r="AJ120" s="109"/>
      <c r="AK120" s="109"/>
      <c r="AL120" s="109"/>
      <c r="AM120" s="109"/>
      <c r="AN120" s="109"/>
      <c r="AO120" s="109"/>
      <c r="AP120" s="109"/>
      <c r="AQ120" s="109"/>
      <c r="AR120" s="109"/>
      <c r="AS120" s="109"/>
      <c r="AT120" s="109"/>
      <c r="AU120" s="109"/>
      <c r="AV120" s="109"/>
    </row>
    <row r="121" spans="2:48" s="57" customFormat="1" ht="13.5" x14ac:dyDescent="0.25">
      <c r="B121" s="102" t="str">
        <f>IF('INT-Pivots'!G121="","",'INT-Pivots'!G121)</f>
        <v/>
      </c>
      <c r="C121" s="103" t="str">
        <f>IF('INT-Pivots'!H121="","",'INT-Pivots'!H121)</f>
        <v/>
      </c>
      <c r="D121" s="104" t="str">
        <f>IF('INT-Pivots'!I121="","",IF(VALUE('INT-Pivots'!I121)=0,"",VALUE('INT-Pivots'!I121)))</f>
        <v/>
      </c>
      <c r="E121" s="105" t="str">
        <f>IF('INT-Pivots'!J121=0,"",'INT-Pivots'!J121)</f>
        <v/>
      </c>
      <c r="F121" s="115" t="str">
        <f>IF('INT-Pivots'!K121="","",IF('INT-Pivots'!K121="(blank)","Project end",VALUE('INT-Pivots'!K121)))</f>
        <v/>
      </c>
      <c r="G121" s="106" t="str">
        <f>IF('INT-Pivots'!S121="","",IF('INT-Pivots'!S121="(blank)","-",'INT-Pivots'!S121))</f>
        <v/>
      </c>
      <c r="H121" s="103" t="str">
        <f>IF('INT-Pivots'!L121=0,"",'INT-Pivots'!L121)</f>
        <v/>
      </c>
      <c r="I121" s="107" t="str">
        <f>IF('INT-Pivots'!M121=0,"",IF('INT-Pivots'!M121="(blank)","",'INT-Pivots'!M121))</f>
        <v/>
      </c>
      <c r="J121" s="103" t="str">
        <f>IF('INT-Pivots'!N121="","",'INT-Pivots'!N121)</f>
        <v/>
      </c>
      <c r="K121" s="103" t="str">
        <f>IF('INT-Pivots'!F121=0,"",IF('INT-Pivots'!F121="(blank)","",'INT-Pivots'!F121))</f>
        <v/>
      </c>
      <c r="L121" s="81" t="str">
        <f>IF('INT-Pivots'!O121="","",'INT-Pivots'!O121)</f>
        <v/>
      </c>
      <c r="M121" s="81"/>
      <c r="N121" s="81"/>
      <c r="O121" s="81"/>
      <c r="P121" s="61"/>
      <c r="Q121" s="61"/>
      <c r="R121" s="108"/>
      <c r="S121" s="109"/>
      <c r="T121" s="109"/>
      <c r="U121" s="109"/>
      <c r="V121" s="109"/>
      <c r="W121" s="109"/>
      <c r="X121" s="109"/>
      <c r="Y121" s="109"/>
      <c r="Z121" s="109"/>
      <c r="AA121" s="109"/>
      <c r="AB121" s="109"/>
      <c r="AC121" s="109"/>
      <c r="AD121" s="109"/>
      <c r="AE121" s="109"/>
      <c r="AF121" s="109"/>
      <c r="AG121" s="109"/>
      <c r="AH121" s="109"/>
      <c r="AI121" s="109"/>
      <c r="AJ121" s="109"/>
      <c r="AK121" s="109"/>
      <c r="AL121" s="109"/>
      <c r="AM121" s="109"/>
      <c r="AN121" s="109"/>
      <c r="AO121" s="109"/>
      <c r="AP121" s="109"/>
      <c r="AQ121" s="109"/>
      <c r="AR121" s="109"/>
      <c r="AS121" s="109"/>
      <c r="AT121" s="109"/>
      <c r="AU121" s="109"/>
      <c r="AV121" s="109"/>
    </row>
    <row r="122" spans="2:48" s="57" customFormat="1" ht="13.5" x14ac:dyDescent="0.25">
      <c r="B122" s="102" t="str">
        <f>IF('INT-Pivots'!G122="","",'INT-Pivots'!G122)</f>
        <v/>
      </c>
      <c r="C122" s="103" t="str">
        <f>IF('INT-Pivots'!H122="","",'INT-Pivots'!H122)</f>
        <v/>
      </c>
      <c r="D122" s="104" t="str">
        <f>IF('INT-Pivots'!I122="","",IF(VALUE('INT-Pivots'!I122)=0,"",VALUE('INT-Pivots'!I122)))</f>
        <v/>
      </c>
      <c r="E122" s="105" t="str">
        <f>IF('INT-Pivots'!J122=0,"",'INT-Pivots'!J122)</f>
        <v/>
      </c>
      <c r="F122" s="115" t="str">
        <f>IF('INT-Pivots'!K122="","",IF('INT-Pivots'!K122="(blank)","Project end",VALUE('INT-Pivots'!K122)))</f>
        <v/>
      </c>
      <c r="G122" s="106" t="str">
        <f>IF('INT-Pivots'!S122="","",IF('INT-Pivots'!S122="(blank)","-",'INT-Pivots'!S122))</f>
        <v/>
      </c>
      <c r="H122" s="103" t="str">
        <f>IF('INT-Pivots'!L122=0,"",'INT-Pivots'!L122)</f>
        <v/>
      </c>
      <c r="I122" s="107" t="str">
        <f>IF('INT-Pivots'!M122=0,"",IF('INT-Pivots'!M122="(blank)","",'INT-Pivots'!M122))</f>
        <v/>
      </c>
      <c r="J122" s="103" t="str">
        <f>IF('INT-Pivots'!N122="","",'INT-Pivots'!N122)</f>
        <v/>
      </c>
      <c r="K122" s="103" t="str">
        <f>IF('INT-Pivots'!F122=0,"",IF('INT-Pivots'!F122="(blank)","",'INT-Pivots'!F122))</f>
        <v/>
      </c>
      <c r="L122" s="81" t="str">
        <f>IF('INT-Pivots'!O122="","",'INT-Pivots'!O122)</f>
        <v/>
      </c>
      <c r="M122" s="81"/>
      <c r="N122" s="81"/>
      <c r="O122" s="81"/>
      <c r="P122" s="61"/>
      <c r="Q122" s="61"/>
      <c r="R122" s="108"/>
      <c r="S122" s="109"/>
      <c r="T122" s="109"/>
      <c r="U122" s="109"/>
      <c r="V122" s="109"/>
      <c r="W122" s="109"/>
      <c r="X122" s="109"/>
      <c r="Y122" s="109"/>
      <c r="Z122" s="109"/>
      <c r="AA122" s="109"/>
      <c r="AB122" s="109"/>
      <c r="AC122" s="109"/>
      <c r="AD122" s="109"/>
      <c r="AE122" s="109"/>
      <c r="AF122" s="109"/>
      <c r="AG122" s="109"/>
      <c r="AH122" s="109"/>
      <c r="AI122" s="109"/>
      <c r="AJ122" s="109"/>
      <c r="AK122" s="109"/>
      <c r="AL122" s="109"/>
      <c r="AM122" s="109"/>
      <c r="AN122" s="109"/>
      <c r="AO122" s="109"/>
      <c r="AP122" s="109"/>
      <c r="AQ122" s="109"/>
      <c r="AR122" s="109"/>
      <c r="AS122" s="109"/>
      <c r="AT122" s="109"/>
      <c r="AU122" s="109"/>
      <c r="AV122" s="109"/>
    </row>
    <row r="123" spans="2:48" s="57" customFormat="1" ht="13.5" x14ac:dyDescent="0.25">
      <c r="B123" s="102" t="str">
        <f>IF('INT-Pivots'!G123="","",'INT-Pivots'!G123)</f>
        <v/>
      </c>
      <c r="C123" s="103" t="str">
        <f>IF('INT-Pivots'!H123="","",'INT-Pivots'!H123)</f>
        <v/>
      </c>
      <c r="D123" s="104" t="str">
        <f>IF('INT-Pivots'!I123="","",IF(VALUE('INT-Pivots'!I123)=0,"",VALUE('INT-Pivots'!I123)))</f>
        <v/>
      </c>
      <c r="E123" s="105" t="str">
        <f>IF('INT-Pivots'!J123=0,"",'INT-Pivots'!J123)</f>
        <v/>
      </c>
      <c r="F123" s="115" t="str">
        <f>IF('INT-Pivots'!K123="","",IF('INT-Pivots'!K123="(blank)","Project end",VALUE('INT-Pivots'!K123)))</f>
        <v/>
      </c>
      <c r="G123" s="106" t="str">
        <f>IF('INT-Pivots'!S123="","",IF('INT-Pivots'!S123="(blank)","-",'INT-Pivots'!S123))</f>
        <v/>
      </c>
      <c r="H123" s="103" t="str">
        <f>IF('INT-Pivots'!L123=0,"",'INT-Pivots'!L123)</f>
        <v/>
      </c>
      <c r="I123" s="107" t="str">
        <f>IF('INT-Pivots'!M123=0,"",IF('INT-Pivots'!M123="(blank)","",'INT-Pivots'!M123))</f>
        <v/>
      </c>
      <c r="J123" s="103" t="str">
        <f>IF('INT-Pivots'!N123="","",'INT-Pivots'!N123)</f>
        <v/>
      </c>
      <c r="K123" s="103" t="str">
        <f>IF('INT-Pivots'!F123=0,"",IF('INT-Pivots'!F123="(blank)","",'INT-Pivots'!F123))</f>
        <v/>
      </c>
      <c r="L123" s="81" t="str">
        <f>IF('INT-Pivots'!O123="","",'INT-Pivots'!O123)</f>
        <v/>
      </c>
      <c r="M123" s="81"/>
      <c r="N123" s="81"/>
      <c r="O123" s="81"/>
      <c r="P123" s="61"/>
      <c r="Q123" s="61"/>
      <c r="R123" s="108"/>
      <c r="S123" s="109"/>
      <c r="T123" s="109"/>
      <c r="U123" s="109"/>
      <c r="V123" s="109"/>
      <c r="W123" s="109"/>
      <c r="X123" s="109"/>
      <c r="Y123" s="109"/>
      <c r="Z123" s="109"/>
      <c r="AA123" s="109"/>
      <c r="AB123" s="109"/>
      <c r="AC123" s="109"/>
      <c r="AD123" s="109"/>
      <c r="AE123" s="109"/>
      <c r="AF123" s="109"/>
      <c r="AG123" s="109"/>
      <c r="AH123" s="109"/>
      <c r="AI123" s="109"/>
      <c r="AJ123" s="109"/>
      <c r="AK123" s="109"/>
      <c r="AL123" s="109"/>
      <c r="AM123" s="109"/>
      <c r="AN123" s="109"/>
      <c r="AO123" s="109"/>
      <c r="AP123" s="109"/>
      <c r="AQ123" s="109"/>
      <c r="AR123" s="109"/>
      <c r="AS123" s="109"/>
      <c r="AT123" s="109"/>
      <c r="AU123" s="109"/>
      <c r="AV123" s="109"/>
    </row>
    <row r="124" spans="2:48" s="57" customFormat="1" ht="13.5" x14ac:dyDescent="0.25">
      <c r="B124" s="102" t="str">
        <f>IF('INT-Pivots'!G124="","",'INT-Pivots'!G124)</f>
        <v/>
      </c>
      <c r="C124" s="103" t="str">
        <f>IF('INT-Pivots'!H124="","",'INT-Pivots'!H124)</f>
        <v/>
      </c>
      <c r="D124" s="104" t="str">
        <f>IF('INT-Pivots'!I124="","",IF(VALUE('INT-Pivots'!I124)=0,"",VALUE('INT-Pivots'!I124)))</f>
        <v/>
      </c>
      <c r="E124" s="105" t="str">
        <f>IF('INT-Pivots'!J124=0,"",'INT-Pivots'!J124)</f>
        <v/>
      </c>
      <c r="F124" s="115" t="str">
        <f>IF('INT-Pivots'!K124="","",IF('INT-Pivots'!K124="(blank)","Project end",VALUE('INT-Pivots'!K124)))</f>
        <v/>
      </c>
      <c r="G124" s="106" t="str">
        <f>IF('INT-Pivots'!S124="","",IF('INT-Pivots'!S124="(blank)","-",'INT-Pivots'!S124))</f>
        <v/>
      </c>
      <c r="H124" s="103" t="str">
        <f>IF('INT-Pivots'!L124=0,"",'INT-Pivots'!L124)</f>
        <v/>
      </c>
      <c r="I124" s="107" t="str">
        <f>IF('INT-Pivots'!M124=0,"",IF('INT-Pivots'!M124="(blank)","",'INT-Pivots'!M124))</f>
        <v/>
      </c>
      <c r="J124" s="103" t="str">
        <f>IF('INT-Pivots'!N124="","",'INT-Pivots'!N124)</f>
        <v/>
      </c>
      <c r="K124" s="103" t="str">
        <f>IF('INT-Pivots'!F124=0,"",IF('INT-Pivots'!F124="(blank)","",'INT-Pivots'!F124))</f>
        <v/>
      </c>
      <c r="L124" s="81" t="str">
        <f>IF('INT-Pivots'!O124="","",'INT-Pivots'!O124)</f>
        <v/>
      </c>
      <c r="M124" s="81"/>
      <c r="N124" s="81"/>
      <c r="O124" s="81"/>
      <c r="P124" s="61"/>
      <c r="Q124" s="61"/>
      <c r="R124" s="108"/>
      <c r="S124" s="109"/>
      <c r="T124" s="109"/>
      <c r="U124" s="109"/>
      <c r="V124" s="109"/>
      <c r="W124" s="109"/>
      <c r="X124" s="109"/>
      <c r="Y124" s="109"/>
      <c r="Z124" s="109"/>
      <c r="AA124" s="109"/>
      <c r="AB124" s="109"/>
      <c r="AC124" s="109"/>
      <c r="AD124" s="109"/>
      <c r="AE124" s="109"/>
      <c r="AF124" s="109"/>
      <c r="AG124" s="109"/>
      <c r="AH124" s="109"/>
      <c r="AI124" s="109"/>
      <c r="AJ124" s="109"/>
      <c r="AK124" s="109"/>
      <c r="AL124" s="109"/>
      <c r="AM124" s="109"/>
      <c r="AN124" s="109"/>
      <c r="AO124" s="109"/>
      <c r="AP124" s="109"/>
      <c r="AQ124" s="109"/>
      <c r="AR124" s="109"/>
      <c r="AS124" s="109"/>
      <c r="AT124" s="109"/>
      <c r="AU124" s="109"/>
      <c r="AV124" s="109"/>
    </row>
    <row r="125" spans="2:48" s="57" customFormat="1" ht="13.5" x14ac:dyDescent="0.25">
      <c r="B125" s="102" t="str">
        <f>IF('INT-Pivots'!G125="","",'INT-Pivots'!G125)</f>
        <v/>
      </c>
      <c r="C125" s="103" t="str">
        <f>IF('INT-Pivots'!H125="","",'INT-Pivots'!H125)</f>
        <v/>
      </c>
      <c r="D125" s="104" t="str">
        <f>IF('INT-Pivots'!I125="","",IF(VALUE('INT-Pivots'!I125)=0,"",VALUE('INT-Pivots'!I125)))</f>
        <v/>
      </c>
      <c r="E125" s="105" t="str">
        <f>IF('INT-Pivots'!J125=0,"",'INT-Pivots'!J125)</f>
        <v/>
      </c>
      <c r="F125" s="115" t="str">
        <f>IF('INT-Pivots'!K125="","",IF('INT-Pivots'!K125="(blank)","Project end",VALUE('INT-Pivots'!K125)))</f>
        <v/>
      </c>
      <c r="G125" s="106" t="str">
        <f>IF('INT-Pivots'!S125="","",IF('INT-Pivots'!S125="(blank)","-",'INT-Pivots'!S125))</f>
        <v/>
      </c>
      <c r="H125" s="103" t="str">
        <f>IF('INT-Pivots'!L125=0,"",'INT-Pivots'!L125)</f>
        <v/>
      </c>
      <c r="I125" s="107" t="str">
        <f>IF('INT-Pivots'!M125=0,"",IF('INT-Pivots'!M125="(blank)","",'INT-Pivots'!M125))</f>
        <v/>
      </c>
      <c r="J125" s="103" t="str">
        <f>IF('INT-Pivots'!N125="","",'INT-Pivots'!N125)</f>
        <v/>
      </c>
      <c r="K125" s="103" t="str">
        <f>IF('INT-Pivots'!F125=0,"",IF('INT-Pivots'!F125="(blank)","",'INT-Pivots'!F125))</f>
        <v/>
      </c>
      <c r="L125" s="81" t="str">
        <f>IF('INT-Pivots'!O125="","",'INT-Pivots'!O125)</f>
        <v/>
      </c>
      <c r="M125" s="81"/>
      <c r="N125" s="81"/>
      <c r="O125" s="81"/>
      <c r="P125" s="61"/>
      <c r="Q125" s="61"/>
      <c r="R125" s="108"/>
      <c r="S125" s="109"/>
      <c r="T125" s="109"/>
      <c r="U125" s="109"/>
      <c r="V125" s="109"/>
      <c r="W125" s="109"/>
      <c r="X125" s="109"/>
      <c r="Y125" s="109"/>
      <c r="Z125" s="109"/>
      <c r="AA125" s="109"/>
      <c r="AB125" s="109"/>
      <c r="AC125" s="109"/>
      <c r="AD125" s="109"/>
      <c r="AE125" s="109"/>
      <c r="AF125" s="109"/>
      <c r="AG125" s="109"/>
      <c r="AH125" s="109"/>
      <c r="AI125" s="109"/>
      <c r="AJ125" s="109"/>
      <c r="AK125" s="109"/>
      <c r="AL125" s="109"/>
      <c r="AM125" s="109"/>
      <c r="AN125" s="109"/>
      <c r="AO125" s="109"/>
      <c r="AP125" s="109"/>
      <c r="AQ125" s="109"/>
      <c r="AR125" s="109"/>
      <c r="AS125" s="109"/>
      <c r="AT125" s="109"/>
      <c r="AU125" s="109"/>
      <c r="AV125" s="109"/>
    </row>
    <row r="126" spans="2:48" s="57" customFormat="1" ht="13.5" x14ac:dyDescent="0.25">
      <c r="B126" s="102" t="str">
        <f>IF('INT-Pivots'!G126="","",'INT-Pivots'!G126)</f>
        <v/>
      </c>
      <c r="C126" s="103" t="str">
        <f>IF('INT-Pivots'!H126="","",'INT-Pivots'!H126)</f>
        <v/>
      </c>
      <c r="D126" s="104" t="str">
        <f>IF('INT-Pivots'!I126="","",IF(VALUE('INT-Pivots'!I126)=0,"",VALUE('INT-Pivots'!I126)))</f>
        <v/>
      </c>
      <c r="E126" s="105" t="str">
        <f>IF('INT-Pivots'!J126=0,"",'INT-Pivots'!J126)</f>
        <v/>
      </c>
      <c r="F126" s="115" t="str">
        <f>IF('INT-Pivots'!K126="","",IF('INT-Pivots'!K126="(blank)","Project end",VALUE('INT-Pivots'!K126)))</f>
        <v/>
      </c>
      <c r="G126" s="106" t="str">
        <f>IF('INT-Pivots'!S126="","",IF('INT-Pivots'!S126="(blank)","-",'INT-Pivots'!S126))</f>
        <v/>
      </c>
      <c r="H126" s="103" t="str">
        <f>IF('INT-Pivots'!L126=0,"",'INT-Pivots'!L126)</f>
        <v/>
      </c>
      <c r="I126" s="107" t="str">
        <f>IF('INT-Pivots'!M126=0,"",IF('INT-Pivots'!M126="(blank)","",'INT-Pivots'!M126))</f>
        <v/>
      </c>
      <c r="J126" s="103" t="str">
        <f>IF('INT-Pivots'!N126="","",'INT-Pivots'!N126)</f>
        <v/>
      </c>
      <c r="K126" s="103" t="str">
        <f>IF('INT-Pivots'!F126=0,"",IF('INT-Pivots'!F126="(blank)","",'INT-Pivots'!F126))</f>
        <v/>
      </c>
      <c r="L126" s="81" t="str">
        <f>IF('INT-Pivots'!O126="","",'INT-Pivots'!O126)</f>
        <v/>
      </c>
      <c r="M126" s="81"/>
      <c r="N126" s="81"/>
      <c r="O126" s="81"/>
      <c r="P126" s="61"/>
      <c r="Q126" s="61"/>
      <c r="R126" s="108"/>
      <c r="S126" s="109"/>
      <c r="T126" s="109"/>
      <c r="U126" s="109"/>
      <c r="V126" s="109"/>
      <c r="W126" s="109"/>
      <c r="X126" s="109"/>
      <c r="Y126" s="109"/>
      <c r="Z126" s="109"/>
      <c r="AA126" s="109"/>
      <c r="AB126" s="109"/>
      <c r="AC126" s="109"/>
      <c r="AD126" s="109"/>
      <c r="AE126" s="109"/>
      <c r="AF126" s="109"/>
      <c r="AG126" s="109"/>
      <c r="AH126" s="109"/>
      <c r="AI126" s="109"/>
      <c r="AJ126" s="109"/>
      <c r="AK126" s="109"/>
      <c r="AL126" s="109"/>
      <c r="AM126" s="109"/>
      <c r="AN126" s="109"/>
      <c r="AO126" s="109"/>
      <c r="AP126" s="109"/>
      <c r="AQ126" s="109"/>
      <c r="AR126" s="109"/>
      <c r="AS126" s="109"/>
      <c r="AT126" s="109"/>
      <c r="AU126" s="109"/>
      <c r="AV126" s="109"/>
    </row>
    <row r="127" spans="2:48" s="57" customFormat="1" ht="13.5" x14ac:dyDescent="0.25">
      <c r="B127" s="102" t="str">
        <f>IF('INT-Pivots'!G127="","",'INT-Pivots'!G127)</f>
        <v/>
      </c>
      <c r="C127" s="103" t="str">
        <f>IF('INT-Pivots'!H127="","",'INT-Pivots'!H127)</f>
        <v/>
      </c>
      <c r="D127" s="104" t="str">
        <f>IF('INT-Pivots'!I127="","",IF(VALUE('INT-Pivots'!I127)=0,"",VALUE('INT-Pivots'!I127)))</f>
        <v/>
      </c>
      <c r="E127" s="105" t="str">
        <f>IF('INT-Pivots'!J127=0,"",'INT-Pivots'!J127)</f>
        <v/>
      </c>
      <c r="F127" s="115" t="str">
        <f>IF('INT-Pivots'!K127="","",IF('INT-Pivots'!K127="(blank)","Project end",VALUE('INT-Pivots'!K127)))</f>
        <v/>
      </c>
      <c r="G127" s="106" t="str">
        <f>IF('INT-Pivots'!S127="","",IF('INT-Pivots'!S127="(blank)","-",'INT-Pivots'!S127))</f>
        <v/>
      </c>
      <c r="H127" s="103" t="str">
        <f>IF('INT-Pivots'!L127=0,"",'INT-Pivots'!L127)</f>
        <v/>
      </c>
      <c r="I127" s="107" t="str">
        <f>IF('INT-Pivots'!M127=0,"",IF('INT-Pivots'!M127="(blank)","",'INT-Pivots'!M127))</f>
        <v/>
      </c>
      <c r="J127" s="103" t="str">
        <f>IF('INT-Pivots'!N127="","",'INT-Pivots'!N127)</f>
        <v/>
      </c>
      <c r="K127" s="103" t="str">
        <f>IF('INT-Pivots'!F127=0,"",IF('INT-Pivots'!F127="(blank)","",'INT-Pivots'!F127))</f>
        <v/>
      </c>
      <c r="L127" s="81" t="str">
        <f>IF('INT-Pivots'!O127="","",'INT-Pivots'!O127)</f>
        <v/>
      </c>
      <c r="M127" s="81"/>
      <c r="N127" s="81"/>
      <c r="O127" s="81"/>
      <c r="P127" s="61"/>
      <c r="Q127" s="61"/>
      <c r="R127" s="108"/>
      <c r="S127" s="109"/>
      <c r="T127" s="109"/>
      <c r="U127" s="109"/>
      <c r="V127" s="109"/>
      <c r="W127" s="109"/>
      <c r="X127" s="109"/>
      <c r="Y127" s="109"/>
      <c r="Z127" s="109"/>
      <c r="AA127" s="109"/>
      <c r="AB127" s="109"/>
      <c r="AC127" s="109"/>
      <c r="AD127" s="109"/>
      <c r="AE127" s="109"/>
      <c r="AF127" s="109"/>
      <c r="AG127" s="109"/>
      <c r="AH127" s="109"/>
      <c r="AI127" s="109"/>
      <c r="AJ127" s="109"/>
      <c r="AK127" s="109"/>
      <c r="AL127" s="109"/>
      <c r="AM127" s="109"/>
      <c r="AN127" s="109"/>
      <c r="AO127" s="109"/>
      <c r="AP127" s="109"/>
      <c r="AQ127" s="109"/>
      <c r="AR127" s="109"/>
      <c r="AS127" s="109"/>
      <c r="AT127" s="109"/>
      <c r="AU127" s="109"/>
      <c r="AV127" s="109"/>
    </row>
    <row r="128" spans="2:48" s="57" customFormat="1" ht="13.5" x14ac:dyDescent="0.25">
      <c r="B128" s="102" t="str">
        <f>IF('INT-Pivots'!G128="","",'INT-Pivots'!G128)</f>
        <v/>
      </c>
      <c r="C128" s="103" t="str">
        <f>IF('INT-Pivots'!H128="","",'INT-Pivots'!H128)</f>
        <v/>
      </c>
      <c r="D128" s="104" t="str">
        <f>IF('INT-Pivots'!I128="","",IF(VALUE('INT-Pivots'!I128)=0,"",VALUE('INT-Pivots'!I128)))</f>
        <v/>
      </c>
      <c r="E128" s="105" t="str">
        <f>IF('INT-Pivots'!J128=0,"",'INT-Pivots'!J128)</f>
        <v/>
      </c>
      <c r="F128" s="115" t="str">
        <f>IF('INT-Pivots'!K128="","",IF('INT-Pivots'!K128="(blank)","Project end",VALUE('INT-Pivots'!K128)))</f>
        <v/>
      </c>
      <c r="G128" s="106" t="str">
        <f>IF('INT-Pivots'!S128="","",IF('INT-Pivots'!S128="(blank)","-",'INT-Pivots'!S128))</f>
        <v/>
      </c>
      <c r="H128" s="103" t="str">
        <f>IF('INT-Pivots'!L128=0,"",'INT-Pivots'!L128)</f>
        <v/>
      </c>
      <c r="I128" s="107" t="str">
        <f>IF('INT-Pivots'!M128=0,"",IF('INT-Pivots'!M128="(blank)","",'INT-Pivots'!M128))</f>
        <v/>
      </c>
      <c r="J128" s="103" t="str">
        <f>IF('INT-Pivots'!N128="","",'INT-Pivots'!N128)</f>
        <v/>
      </c>
      <c r="K128" s="103" t="str">
        <f>IF('INT-Pivots'!F128=0,"",IF('INT-Pivots'!F128="(blank)","",'INT-Pivots'!F128))</f>
        <v/>
      </c>
      <c r="L128" s="81" t="str">
        <f>IF('INT-Pivots'!O128="","",'INT-Pivots'!O128)</f>
        <v/>
      </c>
      <c r="M128" s="81"/>
      <c r="N128" s="81"/>
      <c r="O128" s="81"/>
      <c r="P128" s="61"/>
      <c r="Q128" s="61"/>
      <c r="R128" s="108"/>
      <c r="S128" s="109"/>
      <c r="T128" s="109"/>
      <c r="U128" s="109"/>
      <c r="V128" s="109"/>
      <c r="W128" s="109"/>
      <c r="X128" s="109"/>
      <c r="Y128" s="109"/>
      <c r="Z128" s="109"/>
      <c r="AA128" s="109"/>
      <c r="AB128" s="109"/>
      <c r="AC128" s="109"/>
      <c r="AD128" s="109"/>
      <c r="AE128" s="109"/>
      <c r="AF128" s="109"/>
      <c r="AG128" s="109"/>
      <c r="AH128" s="109"/>
      <c r="AI128" s="109"/>
      <c r="AJ128" s="109"/>
      <c r="AK128" s="109"/>
      <c r="AL128" s="109"/>
      <c r="AM128" s="109"/>
      <c r="AN128" s="109"/>
      <c r="AO128" s="109"/>
      <c r="AP128" s="109"/>
      <c r="AQ128" s="109"/>
      <c r="AR128" s="109"/>
      <c r="AS128" s="109"/>
      <c r="AT128" s="109"/>
      <c r="AU128" s="109"/>
      <c r="AV128" s="109"/>
    </row>
    <row r="129" spans="2:48" s="57" customFormat="1" ht="13.5" x14ac:dyDescent="0.25">
      <c r="B129" s="102" t="str">
        <f>IF('INT-Pivots'!G129="","",'INT-Pivots'!G129)</f>
        <v/>
      </c>
      <c r="C129" s="103" t="str">
        <f>IF('INT-Pivots'!H129="","",'INT-Pivots'!H129)</f>
        <v/>
      </c>
      <c r="D129" s="104" t="str">
        <f>IF('INT-Pivots'!I129="","",IF(VALUE('INT-Pivots'!I129)=0,"",VALUE('INT-Pivots'!I129)))</f>
        <v/>
      </c>
      <c r="E129" s="105" t="str">
        <f>IF('INT-Pivots'!J129=0,"",'INT-Pivots'!J129)</f>
        <v/>
      </c>
      <c r="F129" s="115" t="str">
        <f>IF('INT-Pivots'!K129="","",IF('INT-Pivots'!K129="(blank)","Project end",VALUE('INT-Pivots'!K129)))</f>
        <v/>
      </c>
      <c r="G129" s="106" t="str">
        <f>IF('INT-Pivots'!S129="","",IF('INT-Pivots'!S129="(blank)","-",'INT-Pivots'!S129))</f>
        <v/>
      </c>
      <c r="H129" s="103" t="str">
        <f>IF('INT-Pivots'!L129=0,"",'INT-Pivots'!L129)</f>
        <v/>
      </c>
      <c r="I129" s="107" t="str">
        <f>IF('INT-Pivots'!M129=0,"",IF('INT-Pivots'!M129="(blank)","",'INT-Pivots'!M129))</f>
        <v/>
      </c>
      <c r="J129" s="103" t="str">
        <f>IF('INT-Pivots'!N129="","",'INT-Pivots'!N129)</f>
        <v/>
      </c>
      <c r="K129" s="103" t="str">
        <f>IF('INT-Pivots'!F129=0,"",IF('INT-Pivots'!F129="(blank)","",'INT-Pivots'!F129))</f>
        <v/>
      </c>
      <c r="L129" s="81" t="str">
        <f>IF('INT-Pivots'!O129="","",'INT-Pivots'!O129)</f>
        <v/>
      </c>
      <c r="M129" s="81"/>
      <c r="N129" s="81"/>
      <c r="O129" s="81"/>
      <c r="P129" s="61"/>
      <c r="Q129" s="61"/>
      <c r="R129" s="108"/>
      <c r="S129" s="109"/>
      <c r="T129" s="109"/>
      <c r="U129" s="109"/>
      <c r="V129" s="109"/>
      <c r="W129" s="109"/>
      <c r="X129" s="109"/>
      <c r="Y129" s="109"/>
      <c r="Z129" s="109"/>
      <c r="AA129" s="109"/>
      <c r="AB129" s="109"/>
      <c r="AC129" s="109"/>
      <c r="AD129" s="109"/>
      <c r="AE129" s="109"/>
      <c r="AF129" s="109"/>
      <c r="AG129" s="109"/>
      <c r="AH129" s="109"/>
      <c r="AI129" s="109"/>
      <c r="AJ129" s="109"/>
      <c r="AK129" s="109"/>
      <c r="AL129" s="109"/>
      <c r="AM129" s="109"/>
      <c r="AN129" s="109"/>
      <c r="AO129" s="109"/>
      <c r="AP129" s="109"/>
      <c r="AQ129" s="109"/>
      <c r="AR129" s="109"/>
      <c r="AS129" s="109"/>
      <c r="AT129" s="109"/>
      <c r="AU129" s="109"/>
      <c r="AV129" s="109"/>
    </row>
    <row r="130" spans="2:48" s="57" customFormat="1" ht="13.5" x14ac:dyDescent="0.25">
      <c r="B130" s="102" t="str">
        <f>IF('INT-Pivots'!G130="","",'INT-Pivots'!G130)</f>
        <v/>
      </c>
      <c r="C130" s="103" t="str">
        <f>IF('INT-Pivots'!H130="","",'INT-Pivots'!H130)</f>
        <v/>
      </c>
      <c r="D130" s="104" t="str">
        <f>IF('INT-Pivots'!I130="","",IF(VALUE('INT-Pivots'!I130)=0,"",VALUE('INT-Pivots'!I130)))</f>
        <v/>
      </c>
      <c r="E130" s="105" t="str">
        <f>IF('INT-Pivots'!J130=0,"",'INT-Pivots'!J130)</f>
        <v/>
      </c>
      <c r="F130" s="115" t="str">
        <f>IF('INT-Pivots'!K130="","",IF('INT-Pivots'!K130="(blank)","Project end",VALUE('INT-Pivots'!K130)))</f>
        <v/>
      </c>
      <c r="G130" s="106" t="str">
        <f>IF('INT-Pivots'!S130="","",IF('INT-Pivots'!S130="(blank)","-",'INT-Pivots'!S130))</f>
        <v/>
      </c>
      <c r="H130" s="103" t="str">
        <f>IF('INT-Pivots'!L130=0,"",'INT-Pivots'!L130)</f>
        <v/>
      </c>
      <c r="I130" s="107" t="str">
        <f>IF('INT-Pivots'!M130=0,"",IF('INT-Pivots'!M130="(blank)","",'INT-Pivots'!M130))</f>
        <v/>
      </c>
      <c r="J130" s="103" t="str">
        <f>IF('INT-Pivots'!N130="","",'INT-Pivots'!N130)</f>
        <v/>
      </c>
      <c r="K130" s="103" t="str">
        <f>IF('INT-Pivots'!F130=0,"",IF('INT-Pivots'!F130="(blank)","",'INT-Pivots'!F130))</f>
        <v/>
      </c>
      <c r="L130" s="81" t="str">
        <f>IF('INT-Pivots'!O130="","",'INT-Pivots'!O130)</f>
        <v/>
      </c>
      <c r="M130" s="81"/>
      <c r="N130" s="81"/>
      <c r="O130" s="81"/>
      <c r="P130" s="61"/>
      <c r="Q130" s="61"/>
      <c r="R130" s="108"/>
      <c r="S130" s="109"/>
      <c r="T130" s="109"/>
      <c r="U130" s="109"/>
      <c r="V130" s="109"/>
      <c r="W130" s="109"/>
      <c r="X130" s="109"/>
      <c r="Y130" s="109"/>
      <c r="Z130" s="109"/>
      <c r="AA130" s="109"/>
      <c r="AB130" s="109"/>
      <c r="AC130" s="109"/>
      <c r="AD130" s="109"/>
      <c r="AE130" s="109"/>
      <c r="AF130" s="109"/>
      <c r="AG130" s="109"/>
      <c r="AH130" s="109"/>
      <c r="AI130" s="109"/>
      <c r="AJ130" s="109"/>
      <c r="AK130" s="109"/>
      <c r="AL130" s="109"/>
      <c r="AM130" s="109"/>
      <c r="AN130" s="109"/>
      <c r="AO130" s="109"/>
      <c r="AP130" s="109"/>
      <c r="AQ130" s="109"/>
      <c r="AR130" s="109"/>
      <c r="AS130" s="109"/>
      <c r="AT130" s="109"/>
      <c r="AU130" s="109"/>
      <c r="AV130" s="109"/>
    </row>
    <row r="131" spans="2:48" s="57" customFormat="1" ht="13.5" x14ac:dyDescent="0.25">
      <c r="B131" s="102" t="str">
        <f>IF('INT-Pivots'!G131="","",'INT-Pivots'!G131)</f>
        <v/>
      </c>
      <c r="C131" s="103" t="str">
        <f>IF('INT-Pivots'!H131="","",'INT-Pivots'!H131)</f>
        <v/>
      </c>
      <c r="D131" s="104" t="str">
        <f>IF('INT-Pivots'!I131="","",IF(VALUE('INT-Pivots'!I131)=0,"",VALUE('INT-Pivots'!I131)))</f>
        <v/>
      </c>
      <c r="E131" s="105" t="str">
        <f>IF('INT-Pivots'!J131=0,"",'INT-Pivots'!J131)</f>
        <v/>
      </c>
      <c r="F131" s="115" t="str">
        <f>IF('INT-Pivots'!K131="","",IF('INT-Pivots'!K131="(blank)","Project end",VALUE('INT-Pivots'!K131)))</f>
        <v/>
      </c>
      <c r="G131" s="106" t="str">
        <f>IF('INT-Pivots'!S131="","",IF('INT-Pivots'!S131="(blank)","-",'INT-Pivots'!S131))</f>
        <v/>
      </c>
      <c r="H131" s="103" t="str">
        <f>IF('INT-Pivots'!L131=0,"",'INT-Pivots'!L131)</f>
        <v/>
      </c>
      <c r="I131" s="107" t="str">
        <f>IF('INT-Pivots'!M131=0,"",IF('INT-Pivots'!M131="(blank)","",'INT-Pivots'!M131))</f>
        <v/>
      </c>
      <c r="J131" s="103" t="str">
        <f>IF('INT-Pivots'!N131="","",'INT-Pivots'!N131)</f>
        <v/>
      </c>
      <c r="K131" s="103" t="str">
        <f>IF('INT-Pivots'!F131=0,"",IF('INT-Pivots'!F131="(blank)","",'INT-Pivots'!F131))</f>
        <v/>
      </c>
      <c r="L131" s="81" t="str">
        <f>IF('INT-Pivots'!O131="","",'INT-Pivots'!O131)</f>
        <v/>
      </c>
      <c r="M131" s="81"/>
      <c r="N131" s="81"/>
      <c r="O131" s="81"/>
      <c r="P131" s="61"/>
      <c r="Q131" s="61"/>
      <c r="R131" s="108"/>
      <c r="S131" s="109"/>
      <c r="T131" s="109"/>
      <c r="U131" s="109"/>
      <c r="V131" s="109"/>
      <c r="W131" s="109"/>
      <c r="X131" s="109"/>
      <c r="Y131" s="109"/>
      <c r="Z131" s="109"/>
      <c r="AA131" s="109"/>
      <c r="AB131" s="109"/>
      <c r="AC131" s="109"/>
      <c r="AD131" s="109"/>
      <c r="AE131" s="109"/>
      <c r="AF131" s="109"/>
      <c r="AG131" s="109"/>
      <c r="AH131" s="109"/>
      <c r="AI131" s="109"/>
      <c r="AJ131" s="109"/>
      <c r="AK131" s="109"/>
      <c r="AL131" s="109"/>
      <c r="AM131" s="109"/>
      <c r="AN131" s="109"/>
      <c r="AO131" s="109"/>
      <c r="AP131" s="109"/>
      <c r="AQ131" s="109"/>
      <c r="AR131" s="109"/>
      <c r="AS131" s="109"/>
      <c r="AT131" s="109"/>
      <c r="AU131" s="109"/>
      <c r="AV131" s="109"/>
    </row>
    <row r="132" spans="2:48" s="57" customFormat="1" ht="13.5" x14ac:dyDescent="0.25">
      <c r="B132" s="102" t="str">
        <f>IF('INT-Pivots'!G132="","",'INT-Pivots'!G132)</f>
        <v/>
      </c>
      <c r="C132" s="103" t="str">
        <f>IF('INT-Pivots'!H132="","",'INT-Pivots'!H132)</f>
        <v/>
      </c>
      <c r="D132" s="104" t="str">
        <f>IF('INT-Pivots'!I132="","",IF(VALUE('INT-Pivots'!I132)=0,"",VALUE('INT-Pivots'!I132)))</f>
        <v/>
      </c>
      <c r="E132" s="105" t="str">
        <f>IF('INT-Pivots'!J132=0,"",'INT-Pivots'!J132)</f>
        <v/>
      </c>
      <c r="F132" s="115" t="str">
        <f>IF('INT-Pivots'!K132="","",IF('INT-Pivots'!K132="(blank)","Project end",VALUE('INT-Pivots'!K132)))</f>
        <v/>
      </c>
      <c r="G132" s="106" t="str">
        <f>IF('INT-Pivots'!S132="","",IF('INT-Pivots'!S132="(blank)","-",'INT-Pivots'!S132))</f>
        <v/>
      </c>
      <c r="H132" s="103" t="str">
        <f>IF('INT-Pivots'!L132=0,"",'INT-Pivots'!L132)</f>
        <v/>
      </c>
      <c r="I132" s="107" t="str">
        <f>IF('INT-Pivots'!M132=0,"",IF('INT-Pivots'!M132="(blank)","",'INT-Pivots'!M132))</f>
        <v/>
      </c>
      <c r="J132" s="103" t="str">
        <f>IF('INT-Pivots'!N132="","",'INT-Pivots'!N132)</f>
        <v/>
      </c>
      <c r="K132" s="103" t="str">
        <f>IF('INT-Pivots'!F132=0,"",IF('INT-Pivots'!F132="(blank)","",'INT-Pivots'!F132))</f>
        <v/>
      </c>
      <c r="L132" s="81" t="str">
        <f>IF('INT-Pivots'!O132="","",'INT-Pivots'!O132)</f>
        <v/>
      </c>
      <c r="M132" s="81"/>
      <c r="N132" s="81"/>
      <c r="O132" s="81"/>
      <c r="P132" s="61"/>
      <c r="Q132" s="61"/>
      <c r="R132" s="108"/>
      <c r="S132" s="109"/>
      <c r="T132" s="109"/>
      <c r="U132" s="109"/>
      <c r="V132" s="109"/>
      <c r="W132" s="109"/>
      <c r="X132" s="109"/>
      <c r="Y132" s="109"/>
      <c r="Z132" s="109"/>
      <c r="AA132" s="109"/>
      <c r="AB132" s="109"/>
      <c r="AC132" s="109"/>
      <c r="AD132" s="109"/>
      <c r="AE132" s="109"/>
      <c r="AF132" s="109"/>
      <c r="AG132" s="109"/>
      <c r="AH132" s="109"/>
      <c r="AI132" s="109"/>
      <c r="AJ132" s="109"/>
      <c r="AK132" s="109"/>
      <c r="AL132" s="109"/>
      <c r="AM132" s="109"/>
      <c r="AN132" s="109"/>
      <c r="AO132" s="109"/>
      <c r="AP132" s="109"/>
      <c r="AQ132" s="109"/>
      <c r="AR132" s="109"/>
      <c r="AS132" s="109"/>
      <c r="AT132" s="109"/>
      <c r="AU132" s="109"/>
      <c r="AV132" s="109"/>
    </row>
    <row r="133" spans="2:48" s="57" customFormat="1" ht="13.5" x14ac:dyDescent="0.25">
      <c r="B133" s="102" t="str">
        <f>IF('INT-Pivots'!G133="","",'INT-Pivots'!G133)</f>
        <v/>
      </c>
      <c r="C133" s="103" t="str">
        <f>IF('INT-Pivots'!H133="","",'INT-Pivots'!H133)</f>
        <v/>
      </c>
      <c r="D133" s="104" t="str">
        <f>IF('INT-Pivots'!I133="","",IF(VALUE('INT-Pivots'!I133)=0,"",VALUE('INT-Pivots'!I133)))</f>
        <v/>
      </c>
      <c r="E133" s="105" t="str">
        <f>IF('INT-Pivots'!J133=0,"",'INT-Pivots'!J133)</f>
        <v/>
      </c>
      <c r="F133" s="115" t="str">
        <f>IF('INT-Pivots'!K133="","",IF('INT-Pivots'!K133="(blank)","Project end",VALUE('INT-Pivots'!K133)))</f>
        <v/>
      </c>
      <c r="G133" s="106" t="str">
        <f>IF('INT-Pivots'!S133="","",IF('INT-Pivots'!S133="(blank)","-",'INT-Pivots'!S133))</f>
        <v/>
      </c>
      <c r="H133" s="103" t="str">
        <f>IF('INT-Pivots'!L133=0,"",'INT-Pivots'!L133)</f>
        <v/>
      </c>
      <c r="I133" s="107" t="str">
        <f>IF('INT-Pivots'!M133=0,"",IF('INT-Pivots'!M133="(blank)","",'INT-Pivots'!M133))</f>
        <v/>
      </c>
      <c r="J133" s="103" t="str">
        <f>IF('INT-Pivots'!N133="","",'INT-Pivots'!N133)</f>
        <v/>
      </c>
      <c r="K133" s="103" t="str">
        <f>IF('INT-Pivots'!F133=0,"",IF('INT-Pivots'!F133="(blank)","",'INT-Pivots'!F133))</f>
        <v/>
      </c>
      <c r="L133" s="81" t="str">
        <f>IF('INT-Pivots'!O133="","",'INT-Pivots'!O133)</f>
        <v/>
      </c>
      <c r="M133" s="81"/>
      <c r="N133" s="81"/>
      <c r="O133" s="81"/>
      <c r="P133" s="61"/>
      <c r="Q133" s="61"/>
      <c r="R133" s="108"/>
      <c r="S133" s="109"/>
      <c r="T133" s="109"/>
      <c r="U133" s="109"/>
      <c r="V133" s="109"/>
      <c r="W133" s="109"/>
      <c r="X133" s="109"/>
      <c r="Y133" s="109"/>
      <c r="Z133" s="109"/>
      <c r="AA133" s="109"/>
      <c r="AB133" s="109"/>
      <c r="AC133" s="109"/>
      <c r="AD133" s="109"/>
      <c r="AE133" s="109"/>
      <c r="AF133" s="109"/>
      <c r="AG133" s="109"/>
      <c r="AH133" s="109"/>
      <c r="AI133" s="109"/>
      <c r="AJ133" s="109"/>
      <c r="AK133" s="109"/>
      <c r="AL133" s="109"/>
      <c r="AM133" s="109"/>
      <c r="AN133" s="109"/>
      <c r="AO133" s="109"/>
      <c r="AP133" s="109"/>
      <c r="AQ133" s="109"/>
      <c r="AR133" s="109"/>
      <c r="AS133" s="109"/>
      <c r="AT133" s="109"/>
      <c r="AU133" s="109"/>
      <c r="AV133" s="109"/>
    </row>
    <row r="134" spans="2:48" s="57" customFormat="1" ht="13.5" x14ac:dyDescent="0.25">
      <c r="B134" s="102" t="str">
        <f>IF('INT-Pivots'!G134="","",'INT-Pivots'!G134)</f>
        <v/>
      </c>
      <c r="C134" s="103" t="str">
        <f>IF('INT-Pivots'!H134="","",'INT-Pivots'!H134)</f>
        <v/>
      </c>
      <c r="D134" s="104" t="str">
        <f>IF('INT-Pivots'!I134="","",IF(VALUE('INT-Pivots'!I134)=0,"",VALUE('INT-Pivots'!I134)))</f>
        <v/>
      </c>
      <c r="E134" s="105" t="str">
        <f>IF('INT-Pivots'!J134=0,"",'INT-Pivots'!J134)</f>
        <v/>
      </c>
      <c r="F134" s="115" t="str">
        <f>IF('INT-Pivots'!K134="","",IF('INT-Pivots'!K134="(blank)","Project end",VALUE('INT-Pivots'!K134)))</f>
        <v/>
      </c>
      <c r="G134" s="106" t="str">
        <f>IF('INT-Pivots'!S134="","",IF('INT-Pivots'!S134="(blank)","-",'INT-Pivots'!S134))</f>
        <v/>
      </c>
      <c r="H134" s="103" t="str">
        <f>IF('INT-Pivots'!L134=0,"",'INT-Pivots'!L134)</f>
        <v/>
      </c>
      <c r="I134" s="107" t="str">
        <f>IF('INT-Pivots'!M134=0,"",IF('INT-Pivots'!M134="(blank)","",'INT-Pivots'!M134))</f>
        <v/>
      </c>
      <c r="J134" s="103" t="str">
        <f>IF('INT-Pivots'!N134="","",'INT-Pivots'!N134)</f>
        <v/>
      </c>
      <c r="K134" s="103" t="str">
        <f>IF('INT-Pivots'!F134=0,"",IF('INT-Pivots'!F134="(blank)","",'INT-Pivots'!F134))</f>
        <v/>
      </c>
      <c r="L134" s="81" t="str">
        <f>IF('INT-Pivots'!O134="","",'INT-Pivots'!O134)</f>
        <v/>
      </c>
      <c r="M134" s="81"/>
      <c r="N134" s="81"/>
      <c r="O134" s="81"/>
      <c r="P134" s="61"/>
      <c r="Q134" s="61"/>
      <c r="R134" s="108"/>
      <c r="S134" s="109"/>
      <c r="T134" s="109"/>
      <c r="U134" s="109"/>
      <c r="V134" s="109"/>
      <c r="W134" s="109"/>
      <c r="X134" s="109"/>
      <c r="Y134" s="109"/>
      <c r="Z134" s="109"/>
      <c r="AA134" s="109"/>
      <c r="AB134" s="109"/>
      <c r="AC134" s="109"/>
      <c r="AD134" s="109"/>
      <c r="AE134" s="109"/>
      <c r="AF134" s="109"/>
      <c r="AG134" s="109"/>
      <c r="AH134" s="109"/>
      <c r="AI134" s="109"/>
      <c r="AJ134" s="109"/>
      <c r="AK134" s="109"/>
      <c r="AL134" s="109"/>
      <c r="AM134" s="109"/>
      <c r="AN134" s="109"/>
      <c r="AO134" s="109"/>
      <c r="AP134" s="109"/>
      <c r="AQ134" s="109"/>
      <c r="AR134" s="109"/>
      <c r="AS134" s="109"/>
      <c r="AT134" s="109"/>
      <c r="AU134" s="109"/>
      <c r="AV134" s="109"/>
    </row>
    <row r="135" spans="2:48" s="57" customFormat="1" ht="13.5" x14ac:dyDescent="0.25">
      <c r="B135" s="102" t="str">
        <f>IF('INT-Pivots'!G135="","",'INT-Pivots'!G135)</f>
        <v/>
      </c>
      <c r="C135" s="103" t="str">
        <f>IF('INT-Pivots'!H135="","",'INT-Pivots'!H135)</f>
        <v/>
      </c>
      <c r="D135" s="104" t="str">
        <f>IF('INT-Pivots'!I135="","",IF(VALUE('INT-Pivots'!I135)=0,"",VALUE('INT-Pivots'!I135)))</f>
        <v/>
      </c>
      <c r="E135" s="105" t="str">
        <f>IF('INT-Pivots'!J135=0,"",'INT-Pivots'!J135)</f>
        <v/>
      </c>
      <c r="F135" s="115" t="str">
        <f>IF('INT-Pivots'!K135="","",IF('INT-Pivots'!K135="(blank)","Project end",VALUE('INT-Pivots'!K135)))</f>
        <v/>
      </c>
      <c r="G135" s="106" t="str">
        <f>IF('INT-Pivots'!S135="","",IF('INT-Pivots'!S135="(blank)","-",'INT-Pivots'!S135))</f>
        <v/>
      </c>
      <c r="H135" s="103" t="str">
        <f>IF('INT-Pivots'!L135=0,"",'INT-Pivots'!L135)</f>
        <v/>
      </c>
      <c r="I135" s="107" t="str">
        <f>IF('INT-Pivots'!M135=0,"",IF('INT-Pivots'!M135="(blank)","",'INT-Pivots'!M135))</f>
        <v/>
      </c>
      <c r="J135" s="103" t="str">
        <f>IF('INT-Pivots'!N135="","",'INT-Pivots'!N135)</f>
        <v/>
      </c>
      <c r="K135" s="103" t="str">
        <f>IF('INT-Pivots'!F135=0,"",IF('INT-Pivots'!F135="(blank)","",'INT-Pivots'!F135))</f>
        <v/>
      </c>
      <c r="L135" s="81" t="str">
        <f>IF('INT-Pivots'!O135="","",'INT-Pivots'!O135)</f>
        <v/>
      </c>
      <c r="M135" s="81"/>
      <c r="N135" s="81"/>
      <c r="O135" s="81"/>
      <c r="P135" s="61"/>
      <c r="Q135" s="61"/>
      <c r="R135" s="108"/>
      <c r="S135" s="109"/>
      <c r="T135" s="109"/>
      <c r="U135" s="109"/>
      <c r="V135" s="109"/>
      <c r="W135" s="109"/>
      <c r="X135" s="109"/>
      <c r="Y135" s="109"/>
      <c r="Z135" s="109"/>
      <c r="AA135" s="109"/>
      <c r="AB135" s="109"/>
      <c r="AC135" s="109"/>
      <c r="AD135" s="109"/>
      <c r="AE135" s="109"/>
      <c r="AF135" s="109"/>
      <c r="AG135" s="109"/>
      <c r="AH135" s="109"/>
      <c r="AI135" s="109"/>
      <c r="AJ135" s="109"/>
      <c r="AK135" s="109"/>
      <c r="AL135" s="109"/>
      <c r="AM135" s="109"/>
      <c r="AN135" s="109"/>
      <c r="AO135" s="109"/>
      <c r="AP135" s="109"/>
      <c r="AQ135" s="109"/>
      <c r="AR135" s="109"/>
      <c r="AS135" s="109"/>
      <c r="AT135" s="109"/>
      <c r="AU135" s="109"/>
      <c r="AV135" s="109"/>
    </row>
    <row r="136" spans="2:48" s="57" customFormat="1" ht="13.5" x14ac:dyDescent="0.25">
      <c r="B136" s="102" t="str">
        <f>IF('INT-Pivots'!G136="","",'INT-Pivots'!G136)</f>
        <v/>
      </c>
      <c r="C136" s="103" t="str">
        <f>IF('INT-Pivots'!H136="","",'INT-Pivots'!H136)</f>
        <v/>
      </c>
      <c r="D136" s="104" t="str">
        <f>IF('INT-Pivots'!I136="","",IF(VALUE('INT-Pivots'!I136)=0,"",VALUE('INT-Pivots'!I136)))</f>
        <v/>
      </c>
      <c r="E136" s="105" t="str">
        <f>IF('INT-Pivots'!J136=0,"",'INT-Pivots'!J136)</f>
        <v/>
      </c>
      <c r="F136" s="115" t="str">
        <f>IF('INT-Pivots'!K136="","",IF('INT-Pivots'!K136="(blank)","Project end",VALUE('INT-Pivots'!K136)))</f>
        <v/>
      </c>
      <c r="G136" s="106" t="str">
        <f>IF('INT-Pivots'!S136="","",IF('INT-Pivots'!S136="(blank)","-",'INT-Pivots'!S136))</f>
        <v/>
      </c>
      <c r="H136" s="103" t="str">
        <f>IF('INT-Pivots'!L136=0,"",'INT-Pivots'!L136)</f>
        <v/>
      </c>
      <c r="I136" s="107" t="str">
        <f>IF('INT-Pivots'!M136=0,"",IF('INT-Pivots'!M136="(blank)","",'INT-Pivots'!M136))</f>
        <v/>
      </c>
      <c r="J136" s="103" t="str">
        <f>IF('INT-Pivots'!N136="","",'INT-Pivots'!N136)</f>
        <v/>
      </c>
      <c r="K136" s="103" t="str">
        <f>IF('INT-Pivots'!F136=0,"",IF('INT-Pivots'!F136="(blank)","",'INT-Pivots'!F136))</f>
        <v/>
      </c>
      <c r="L136" s="81" t="str">
        <f>IF('INT-Pivots'!O136="","",'INT-Pivots'!O136)</f>
        <v/>
      </c>
      <c r="M136" s="81"/>
      <c r="N136" s="81"/>
      <c r="O136" s="81"/>
      <c r="P136" s="61"/>
      <c r="Q136" s="61"/>
      <c r="R136" s="108"/>
      <c r="S136" s="109"/>
      <c r="T136" s="109"/>
      <c r="U136" s="109"/>
      <c r="V136" s="109"/>
      <c r="W136" s="109"/>
      <c r="X136" s="109"/>
      <c r="Y136" s="109"/>
      <c r="Z136" s="109"/>
      <c r="AA136" s="109"/>
      <c r="AB136" s="109"/>
      <c r="AC136" s="109"/>
      <c r="AD136" s="109"/>
      <c r="AE136" s="109"/>
      <c r="AF136" s="109"/>
      <c r="AG136" s="109"/>
      <c r="AH136" s="109"/>
      <c r="AI136" s="109"/>
      <c r="AJ136" s="109"/>
      <c r="AK136" s="109"/>
      <c r="AL136" s="109"/>
      <c r="AM136" s="109"/>
      <c r="AN136" s="109"/>
      <c r="AO136" s="109"/>
      <c r="AP136" s="109"/>
      <c r="AQ136" s="109"/>
      <c r="AR136" s="109"/>
      <c r="AS136" s="109"/>
      <c r="AT136" s="109"/>
      <c r="AU136" s="109"/>
      <c r="AV136" s="109"/>
    </row>
    <row r="137" spans="2:48" s="57" customFormat="1" ht="13.5" x14ac:dyDescent="0.25">
      <c r="B137" s="102" t="str">
        <f>IF('INT-Pivots'!G137="","",'INT-Pivots'!G137)</f>
        <v/>
      </c>
      <c r="C137" s="103" t="str">
        <f>IF('INT-Pivots'!H137="","",'INT-Pivots'!H137)</f>
        <v/>
      </c>
      <c r="D137" s="104" t="str">
        <f>IF('INT-Pivots'!I137="","",IF(VALUE('INT-Pivots'!I137)=0,"",VALUE('INT-Pivots'!I137)))</f>
        <v/>
      </c>
      <c r="E137" s="105" t="str">
        <f>IF('INT-Pivots'!J137=0,"",'INT-Pivots'!J137)</f>
        <v/>
      </c>
      <c r="F137" s="115" t="str">
        <f>IF('INT-Pivots'!K137="","",IF('INT-Pivots'!K137="(blank)","Project end",VALUE('INT-Pivots'!K137)))</f>
        <v/>
      </c>
      <c r="G137" s="106" t="str">
        <f>IF('INT-Pivots'!S137="","",IF('INT-Pivots'!S137="(blank)","-",'INT-Pivots'!S137))</f>
        <v/>
      </c>
      <c r="H137" s="103" t="str">
        <f>IF('INT-Pivots'!L137=0,"",'INT-Pivots'!L137)</f>
        <v/>
      </c>
      <c r="I137" s="107" t="str">
        <f>IF('INT-Pivots'!M137=0,"",IF('INT-Pivots'!M137="(blank)","",'INT-Pivots'!M137))</f>
        <v/>
      </c>
      <c r="J137" s="103" t="str">
        <f>IF('INT-Pivots'!N137="","",'INT-Pivots'!N137)</f>
        <v/>
      </c>
      <c r="K137" s="103" t="str">
        <f>IF('INT-Pivots'!F137=0,"",IF('INT-Pivots'!F137="(blank)","",'INT-Pivots'!F137))</f>
        <v/>
      </c>
      <c r="L137" s="81" t="str">
        <f>IF('INT-Pivots'!O137="","",'INT-Pivots'!O137)</f>
        <v/>
      </c>
      <c r="M137" s="81"/>
      <c r="N137" s="81"/>
      <c r="O137" s="81"/>
      <c r="P137" s="61"/>
      <c r="Q137" s="61"/>
      <c r="R137" s="108"/>
      <c r="S137" s="109"/>
      <c r="T137" s="109"/>
      <c r="U137" s="109"/>
      <c r="V137" s="109"/>
      <c r="W137" s="109"/>
      <c r="X137" s="109"/>
      <c r="Y137" s="109"/>
      <c r="Z137" s="109"/>
      <c r="AA137" s="109"/>
      <c r="AB137" s="109"/>
      <c r="AC137" s="109"/>
      <c r="AD137" s="109"/>
      <c r="AE137" s="109"/>
      <c r="AF137" s="109"/>
      <c r="AG137" s="109"/>
      <c r="AH137" s="109"/>
      <c r="AI137" s="109"/>
      <c r="AJ137" s="109"/>
      <c r="AK137" s="109"/>
      <c r="AL137" s="109"/>
      <c r="AM137" s="109"/>
      <c r="AN137" s="109"/>
      <c r="AO137" s="109"/>
      <c r="AP137" s="109"/>
      <c r="AQ137" s="109"/>
      <c r="AR137" s="109"/>
      <c r="AS137" s="109"/>
      <c r="AT137" s="109"/>
      <c r="AU137" s="109"/>
      <c r="AV137" s="109"/>
    </row>
    <row r="138" spans="2:48" s="57" customFormat="1" ht="13.5" x14ac:dyDescent="0.25">
      <c r="B138" s="102" t="str">
        <f>IF('INT-Pivots'!G138="","",'INT-Pivots'!G138)</f>
        <v/>
      </c>
      <c r="C138" s="103" t="str">
        <f>IF('INT-Pivots'!H138="","",'INT-Pivots'!H138)</f>
        <v/>
      </c>
      <c r="D138" s="104" t="str">
        <f>IF('INT-Pivots'!I138="","",IF(VALUE('INT-Pivots'!I138)=0,"",VALUE('INT-Pivots'!I138)))</f>
        <v/>
      </c>
      <c r="E138" s="105" t="str">
        <f>IF('INT-Pivots'!J138=0,"",'INT-Pivots'!J138)</f>
        <v/>
      </c>
      <c r="F138" s="115" t="str">
        <f>IF('INT-Pivots'!K138="","",IF('INT-Pivots'!K138="(blank)","Project end",VALUE('INT-Pivots'!K138)))</f>
        <v/>
      </c>
      <c r="G138" s="106" t="str">
        <f>IF('INT-Pivots'!S138="","",IF('INT-Pivots'!S138="(blank)","-",'INT-Pivots'!S138))</f>
        <v/>
      </c>
      <c r="H138" s="103" t="str">
        <f>IF('INT-Pivots'!L138=0,"",'INT-Pivots'!L138)</f>
        <v/>
      </c>
      <c r="I138" s="107" t="str">
        <f>IF('INT-Pivots'!M138=0,"",IF('INT-Pivots'!M138="(blank)","",'INT-Pivots'!M138))</f>
        <v/>
      </c>
      <c r="J138" s="103" t="str">
        <f>IF('INT-Pivots'!N138="","",'INT-Pivots'!N138)</f>
        <v/>
      </c>
      <c r="K138" s="103" t="str">
        <f>IF('INT-Pivots'!F138=0,"",IF('INT-Pivots'!F138="(blank)","",'INT-Pivots'!F138))</f>
        <v/>
      </c>
      <c r="L138" s="81" t="str">
        <f>IF('INT-Pivots'!O138="","",'INT-Pivots'!O138)</f>
        <v/>
      </c>
      <c r="M138" s="81"/>
      <c r="N138" s="81"/>
      <c r="O138" s="81"/>
      <c r="P138" s="61"/>
      <c r="Q138" s="61"/>
      <c r="R138" s="108"/>
      <c r="S138" s="109"/>
      <c r="T138" s="109"/>
      <c r="U138" s="109"/>
      <c r="V138" s="109"/>
      <c r="W138" s="109"/>
      <c r="X138" s="109"/>
      <c r="Y138" s="109"/>
      <c r="Z138" s="109"/>
      <c r="AA138" s="109"/>
      <c r="AB138" s="109"/>
      <c r="AC138" s="109"/>
      <c r="AD138" s="109"/>
      <c r="AE138" s="109"/>
      <c r="AF138" s="109"/>
      <c r="AG138" s="109"/>
      <c r="AH138" s="109"/>
      <c r="AI138" s="109"/>
      <c r="AJ138" s="109"/>
      <c r="AK138" s="109"/>
      <c r="AL138" s="109"/>
      <c r="AM138" s="109"/>
      <c r="AN138" s="109"/>
      <c r="AO138" s="109"/>
      <c r="AP138" s="109"/>
      <c r="AQ138" s="109"/>
      <c r="AR138" s="109"/>
      <c r="AS138" s="109"/>
      <c r="AT138" s="109"/>
      <c r="AU138" s="109"/>
      <c r="AV138" s="109"/>
    </row>
    <row r="139" spans="2:48" s="57" customFormat="1" ht="13.5" x14ac:dyDescent="0.25">
      <c r="B139" s="102" t="str">
        <f>IF('INT-Pivots'!G139="","",'INT-Pivots'!G139)</f>
        <v/>
      </c>
      <c r="C139" s="103" t="str">
        <f>IF('INT-Pivots'!H139="","",'INT-Pivots'!H139)</f>
        <v/>
      </c>
      <c r="D139" s="104" t="str">
        <f>IF('INT-Pivots'!I139="","",IF(VALUE('INT-Pivots'!I139)=0,"",VALUE('INT-Pivots'!I139)))</f>
        <v/>
      </c>
      <c r="E139" s="105" t="str">
        <f>IF('INT-Pivots'!J139=0,"",'INT-Pivots'!J139)</f>
        <v/>
      </c>
      <c r="F139" s="115" t="str">
        <f>IF('INT-Pivots'!K139="","",IF('INT-Pivots'!K139="(blank)","Project end",VALUE('INT-Pivots'!K139)))</f>
        <v/>
      </c>
      <c r="G139" s="106" t="str">
        <f>IF('INT-Pivots'!S139="","",IF('INT-Pivots'!S139="(blank)","-",'INT-Pivots'!S139))</f>
        <v/>
      </c>
      <c r="H139" s="103" t="str">
        <f>IF('INT-Pivots'!L139=0,"",'INT-Pivots'!L139)</f>
        <v/>
      </c>
      <c r="I139" s="107" t="str">
        <f>IF('INT-Pivots'!M139=0,"",IF('INT-Pivots'!M139="(blank)","",'INT-Pivots'!M139))</f>
        <v/>
      </c>
      <c r="J139" s="103" t="str">
        <f>IF('INT-Pivots'!N139="","",'INT-Pivots'!N139)</f>
        <v/>
      </c>
      <c r="K139" s="103" t="str">
        <f>IF('INT-Pivots'!F139=0,"",IF('INT-Pivots'!F139="(blank)","",'INT-Pivots'!F139))</f>
        <v/>
      </c>
      <c r="L139" s="81" t="str">
        <f>IF('INT-Pivots'!O139="","",'INT-Pivots'!O139)</f>
        <v/>
      </c>
      <c r="M139" s="81"/>
      <c r="N139" s="81"/>
      <c r="O139" s="81"/>
      <c r="P139" s="61"/>
      <c r="Q139" s="61"/>
      <c r="R139" s="108"/>
      <c r="S139" s="109"/>
      <c r="T139" s="109"/>
      <c r="U139" s="109"/>
      <c r="V139" s="109"/>
      <c r="W139" s="109"/>
      <c r="X139" s="109"/>
      <c r="Y139" s="109"/>
      <c r="Z139" s="109"/>
      <c r="AA139" s="109"/>
      <c r="AB139" s="109"/>
      <c r="AC139" s="109"/>
      <c r="AD139" s="109"/>
      <c r="AE139" s="109"/>
      <c r="AF139" s="109"/>
      <c r="AG139" s="109"/>
      <c r="AH139" s="109"/>
      <c r="AI139" s="109"/>
      <c r="AJ139" s="109"/>
      <c r="AK139" s="109"/>
      <c r="AL139" s="109"/>
      <c r="AM139" s="109"/>
      <c r="AN139" s="109"/>
      <c r="AO139" s="109"/>
      <c r="AP139" s="109"/>
      <c r="AQ139" s="109"/>
      <c r="AR139" s="109"/>
      <c r="AS139" s="109"/>
      <c r="AT139" s="109"/>
      <c r="AU139" s="109"/>
      <c r="AV139" s="109"/>
    </row>
    <row r="140" spans="2:48" s="57" customFormat="1" ht="13.5" x14ac:dyDescent="0.25">
      <c r="B140" s="102" t="str">
        <f>IF('INT-Pivots'!G140="","",'INT-Pivots'!G140)</f>
        <v/>
      </c>
      <c r="C140" s="103" t="str">
        <f>IF('INT-Pivots'!H140="","",'INT-Pivots'!H140)</f>
        <v/>
      </c>
      <c r="D140" s="104" t="str">
        <f>IF('INT-Pivots'!I140="","",IF(VALUE('INT-Pivots'!I140)=0,"",VALUE('INT-Pivots'!I140)))</f>
        <v/>
      </c>
      <c r="E140" s="105" t="str">
        <f>IF('INT-Pivots'!J140=0,"",'INT-Pivots'!J140)</f>
        <v/>
      </c>
      <c r="F140" s="115" t="str">
        <f>IF('INT-Pivots'!K140="","",IF('INT-Pivots'!K140="(blank)","Project end",VALUE('INT-Pivots'!K140)))</f>
        <v/>
      </c>
      <c r="G140" s="106" t="str">
        <f>IF('INT-Pivots'!S140="","",IF('INT-Pivots'!S140="(blank)","-",'INT-Pivots'!S140))</f>
        <v/>
      </c>
      <c r="H140" s="103" t="str">
        <f>IF('INT-Pivots'!L140=0,"",'INT-Pivots'!L140)</f>
        <v/>
      </c>
      <c r="I140" s="107" t="str">
        <f>IF('INT-Pivots'!M140=0,"",IF('INT-Pivots'!M140="(blank)","",'INT-Pivots'!M140))</f>
        <v/>
      </c>
      <c r="J140" s="103" t="str">
        <f>IF('INT-Pivots'!N140="","",'INT-Pivots'!N140)</f>
        <v/>
      </c>
      <c r="K140" s="103" t="str">
        <f>IF('INT-Pivots'!F140=0,"",IF('INT-Pivots'!F140="(blank)","",'INT-Pivots'!F140))</f>
        <v/>
      </c>
      <c r="L140" s="81" t="str">
        <f>IF('INT-Pivots'!O140="","",'INT-Pivots'!O140)</f>
        <v/>
      </c>
      <c r="M140" s="81"/>
      <c r="N140" s="81"/>
      <c r="O140" s="81"/>
      <c r="P140" s="61"/>
      <c r="Q140" s="61"/>
      <c r="R140" s="108"/>
      <c r="S140" s="109"/>
      <c r="T140" s="109"/>
      <c r="U140" s="109"/>
      <c r="V140" s="109"/>
      <c r="W140" s="109"/>
      <c r="X140" s="109"/>
      <c r="Y140" s="109"/>
      <c r="Z140" s="109"/>
      <c r="AA140" s="109"/>
      <c r="AB140" s="109"/>
      <c r="AC140" s="109"/>
      <c r="AD140" s="109"/>
      <c r="AE140" s="109"/>
      <c r="AF140" s="109"/>
      <c r="AG140" s="109"/>
      <c r="AH140" s="109"/>
      <c r="AI140" s="109"/>
      <c r="AJ140" s="109"/>
      <c r="AK140" s="109"/>
      <c r="AL140" s="109"/>
      <c r="AM140" s="109"/>
      <c r="AN140" s="109"/>
      <c r="AO140" s="109"/>
      <c r="AP140" s="109"/>
      <c r="AQ140" s="109"/>
      <c r="AR140" s="109"/>
      <c r="AS140" s="109"/>
      <c r="AT140" s="109"/>
      <c r="AU140" s="109"/>
      <c r="AV140" s="109"/>
    </row>
    <row r="141" spans="2:48" s="57" customFormat="1" ht="13.5" x14ac:dyDescent="0.25">
      <c r="B141" s="102" t="str">
        <f>IF('INT-Pivots'!G141="","",'INT-Pivots'!G141)</f>
        <v/>
      </c>
      <c r="C141" s="103" t="str">
        <f>IF('INT-Pivots'!H141="","",'INT-Pivots'!H141)</f>
        <v/>
      </c>
      <c r="D141" s="104" t="str">
        <f>IF('INT-Pivots'!I141="","",IF(VALUE('INT-Pivots'!I141)=0,"",VALUE('INT-Pivots'!I141)))</f>
        <v/>
      </c>
      <c r="E141" s="105" t="str">
        <f>IF('INT-Pivots'!J141=0,"",'INT-Pivots'!J141)</f>
        <v/>
      </c>
      <c r="F141" s="115" t="str">
        <f>IF('INT-Pivots'!K141="","",IF('INT-Pivots'!K141="(blank)","Project end",VALUE('INT-Pivots'!K141)))</f>
        <v/>
      </c>
      <c r="G141" s="106" t="str">
        <f>IF('INT-Pivots'!S141="","",IF('INT-Pivots'!S141="(blank)","-",'INT-Pivots'!S141))</f>
        <v/>
      </c>
      <c r="H141" s="103" t="str">
        <f>IF('INT-Pivots'!L141=0,"",'INT-Pivots'!L141)</f>
        <v/>
      </c>
      <c r="I141" s="107" t="str">
        <f>IF('INT-Pivots'!M141=0,"",IF('INT-Pivots'!M141="(blank)","",'INT-Pivots'!M141))</f>
        <v/>
      </c>
      <c r="J141" s="103" t="str">
        <f>IF('INT-Pivots'!N141="","",'INT-Pivots'!N141)</f>
        <v/>
      </c>
      <c r="K141" s="103" t="str">
        <f>IF('INT-Pivots'!F141=0,"",IF('INT-Pivots'!F141="(blank)","",'INT-Pivots'!F141))</f>
        <v/>
      </c>
      <c r="L141" s="81" t="str">
        <f>IF('INT-Pivots'!O141="","",'INT-Pivots'!O141)</f>
        <v/>
      </c>
      <c r="M141" s="81"/>
      <c r="N141" s="81"/>
      <c r="O141" s="81"/>
      <c r="P141" s="61"/>
      <c r="Q141" s="61"/>
      <c r="R141" s="108"/>
      <c r="S141" s="109"/>
      <c r="T141" s="109"/>
      <c r="U141" s="109"/>
      <c r="V141" s="109"/>
      <c r="W141" s="109"/>
      <c r="X141" s="109"/>
      <c r="Y141" s="109"/>
      <c r="Z141" s="109"/>
      <c r="AA141" s="109"/>
      <c r="AB141" s="109"/>
      <c r="AC141" s="109"/>
      <c r="AD141" s="109"/>
      <c r="AE141" s="109"/>
      <c r="AF141" s="109"/>
      <c r="AG141" s="109"/>
      <c r="AH141" s="109"/>
      <c r="AI141" s="109"/>
      <c r="AJ141" s="109"/>
      <c r="AK141" s="109"/>
      <c r="AL141" s="109"/>
      <c r="AM141" s="109"/>
      <c r="AN141" s="109"/>
      <c r="AO141" s="109"/>
      <c r="AP141" s="109"/>
      <c r="AQ141" s="109"/>
      <c r="AR141" s="109"/>
      <c r="AS141" s="109"/>
      <c r="AT141" s="109"/>
      <c r="AU141" s="109"/>
      <c r="AV141" s="109"/>
    </row>
    <row r="142" spans="2:48" s="57" customFormat="1" ht="13.5" x14ac:dyDescent="0.25">
      <c r="B142" s="102" t="str">
        <f>IF('INT-Pivots'!G142="","",'INT-Pivots'!G142)</f>
        <v/>
      </c>
      <c r="C142" s="103" t="str">
        <f>IF('INT-Pivots'!H142="","",'INT-Pivots'!H142)</f>
        <v/>
      </c>
      <c r="D142" s="104" t="str">
        <f>IF('INT-Pivots'!I142="","",IF(VALUE('INT-Pivots'!I142)=0,"",VALUE('INT-Pivots'!I142)))</f>
        <v/>
      </c>
      <c r="E142" s="105" t="str">
        <f>IF('INT-Pivots'!J142=0,"",'INT-Pivots'!J142)</f>
        <v/>
      </c>
      <c r="F142" s="115" t="str">
        <f>IF('INT-Pivots'!K142="","",IF('INT-Pivots'!K142="(blank)","Project end",VALUE('INT-Pivots'!K142)))</f>
        <v/>
      </c>
      <c r="G142" s="106" t="str">
        <f>IF('INT-Pivots'!S142="","",IF('INT-Pivots'!S142="(blank)","-",'INT-Pivots'!S142))</f>
        <v/>
      </c>
      <c r="H142" s="103" t="str">
        <f>IF('INT-Pivots'!L142=0,"",'INT-Pivots'!L142)</f>
        <v/>
      </c>
      <c r="I142" s="107" t="str">
        <f>IF('INT-Pivots'!M142=0,"",IF('INT-Pivots'!M142="(blank)","",'INT-Pivots'!M142))</f>
        <v/>
      </c>
      <c r="J142" s="103" t="str">
        <f>IF('INT-Pivots'!N142="","",'INT-Pivots'!N142)</f>
        <v/>
      </c>
      <c r="K142" s="103" t="str">
        <f>IF('INT-Pivots'!F142=0,"",IF('INT-Pivots'!F142="(blank)","",'INT-Pivots'!F142))</f>
        <v/>
      </c>
      <c r="L142" s="81" t="str">
        <f>IF('INT-Pivots'!O142="","",'INT-Pivots'!O142)</f>
        <v/>
      </c>
      <c r="M142" s="81"/>
      <c r="N142" s="81"/>
      <c r="O142" s="81"/>
      <c r="P142" s="61"/>
      <c r="Q142" s="61"/>
      <c r="R142" s="108"/>
      <c r="S142" s="109"/>
      <c r="T142" s="109"/>
      <c r="U142" s="109"/>
      <c r="V142" s="109"/>
      <c r="W142" s="109"/>
      <c r="X142" s="109"/>
      <c r="Y142" s="109"/>
      <c r="Z142" s="109"/>
      <c r="AA142" s="109"/>
      <c r="AB142" s="109"/>
      <c r="AC142" s="109"/>
      <c r="AD142" s="109"/>
      <c r="AE142" s="109"/>
      <c r="AF142" s="109"/>
      <c r="AG142" s="109"/>
      <c r="AH142" s="109"/>
      <c r="AI142" s="109"/>
      <c r="AJ142" s="109"/>
      <c r="AK142" s="109"/>
      <c r="AL142" s="109"/>
      <c r="AM142" s="109"/>
      <c r="AN142" s="109"/>
      <c r="AO142" s="109"/>
      <c r="AP142" s="109"/>
      <c r="AQ142" s="109"/>
      <c r="AR142" s="109"/>
      <c r="AS142" s="109"/>
      <c r="AT142" s="109"/>
      <c r="AU142" s="109"/>
      <c r="AV142" s="109"/>
    </row>
    <row r="143" spans="2:48" s="57" customFormat="1" ht="13.5" x14ac:dyDescent="0.25">
      <c r="B143" s="102" t="str">
        <f>IF('INT-Pivots'!G143="","",'INT-Pivots'!G143)</f>
        <v/>
      </c>
      <c r="C143" s="103" t="str">
        <f>IF('INT-Pivots'!H143="","",'INT-Pivots'!H143)</f>
        <v/>
      </c>
      <c r="D143" s="104" t="str">
        <f>IF('INT-Pivots'!I143="","",IF(VALUE('INT-Pivots'!I143)=0,"",VALUE('INT-Pivots'!I143)))</f>
        <v/>
      </c>
      <c r="E143" s="105" t="str">
        <f>IF('INT-Pivots'!J143=0,"",'INT-Pivots'!J143)</f>
        <v/>
      </c>
      <c r="F143" s="115" t="str">
        <f>IF('INT-Pivots'!K143="","",IF('INT-Pivots'!K143="(blank)","Project end",VALUE('INT-Pivots'!K143)))</f>
        <v/>
      </c>
      <c r="G143" s="106" t="str">
        <f>IF('INT-Pivots'!S143="","",IF('INT-Pivots'!S143="(blank)","-",'INT-Pivots'!S143))</f>
        <v/>
      </c>
      <c r="H143" s="103" t="str">
        <f>IF('INT-Pivots'!L143=0,"",'INT-Pivots'!L143)</f>
        <v/>
      </c>
      <c r="I143" s="107" t="str">
        <f>IF('INT-Pivots'!M143=0,"",IF('INT-Pivots'!M143="(blank)","",'INT-Pivots'!M143))</f>
        <v/>
      </c>
      <c r="J143" s="103" t="str">
        <f>IF('INT-Pivots'!N143="","",'INT-Pivots'!N143)</f>
        <v/>
      </c>
      <c r="K143" s="103" t="str">
        <f>IF('INT-Pivots'!F143=0,"",IF('INT-Pivots'!F143="(blank)","",'INT-Pivots'!F143))</f>
        <v/>
      </c>
      <c r="L143" s="81" t="str">
        <f>IF('INT-Pivots'!O143="","",'INT-Pivots'!O143)</f>
        <v/>
      </c>
      <c r="M143" s="81"/>
      <c r="N143" s="81"/>
      <c r="O143" s="81"/>
      <c r="P143" s="61"/>
      <c r="Q143" s="61"/>
      <c r="R143" s="108"/>
      <c r="S143" s="109"/>
      <c r="T143" s="109"/>
      <c r="U143" s="109"/>
      <c r="V143" s="109"/>
      <c r="W143" s="109"/>
      <c r="X143" s="109"/>
      <c r="Y143" s="109"/>
      <c r="Z143" s="109"/>
      <c r="AA143" s="109"/>
      <c r="AB143" s="109"/>
      <c r="AC143" s="109"/>
      <c r="AD143" s="109"/>
      <c r="AE143" s="109"/>
      <c r="AF143" s="109"/>
      <c r="AG143" s="109"/>
      <c r="AH143" s="109"/>
      <c r="AI143" s="109"/>
      <c r="AJ143" s="109"/>
      <c r="AK143" s="109"/>
      <c r="AL143" s="109"/>
      <c r="AM143" s="109"/>
      <c r="AN143" s="109"/>
      <c r="AO143" s="109"/>
      <c r="AP143" s="109"/>
      <c r="AQ143" s="109"/>
      <c r="AR143" s="109"/>
      <c r="AS143" s="109"/>
      <c r="AT143" s="109"/>
      <c r="AU143" s="109"/>
      <c r="AV143" s="109"/>
    </row>
    <row r="144" spans="2:48" s="57" customFormat="1" ht="13.5" x14ac:dyDescent="0.25">
      <c r="B144" s="102" t="str">
        <f>IF('INT-Pivots'!G144="","",'INT-Pivots'!G144)</f>
        <v/>
      </c>
      <c r="C144" s="103" t="str">
        <f>IF('INT-Pivots'!H144="","",'INT-Pivots'!H144)</f>
        <v/>
      </c>
      <c r="D144" s="104" t="str">
        <f>IF('INT-Pivots'!I144="","",IF(VALUE('INT-Pivots'!I144)=0,"",VALUE('INT-Pivots'!I144)))</f>
        <v/>
      </c>
      <c r="E144" s="105" t="str">
        <f>IF('INT-Pivots'!J144=0,"",'INT-Pivots'!J144)</f>
        <v/>
      </c>
      <c r="F144" s="115" t="str">
        <f>IF('INT-Pivots'!K144="","",IF('INT-Pivots'!K144="(blank)","Project end",VALUE('INT-Pivots'!K144)))</f>
        <v/>
      </c>
      <c r="G144" s="106" t="str">
        <f>IF('INT-Pivots'!S144="","",IF('INT-Pivots'!S144="(blank)","-",'INT-Pivots'!S144))</f>
        <v/>
      </c>
      <c r="H144" s="103" t="str">
        <f>IF('INT-Pivots'!L144=0,"",'INT-Pivots'!L144)</f>
        <v/>
      </c>
      <c r="I144" s="107" t="str">
        <f>IF('INT-Pivots'!M144=0,"",IF('INT-Pivots'!M144="(blank)","",'INT-Pivots'!M144))</f>
        <v/>
      </c>
      <c r="J144" s="103" t="str">
        <f>IF('INT-Pivots'!N144="","",'INT-Pivots'!N144)</f>
        <v/>
      </c>
      <c r="K144" s="103" t="str">
        <f>IF('INT-Pivots'!F144=0,"",IF('INT-Pivots'!F144="(blank)","",'INT-Pivots'!F144))</f>
        <v/>
      </c>
      <c r="L144" s="81" t="str">
        <f>IF('INT-Pivots'!O144="","",'INT-Pivots'!O144)</f>
        <v/>
      </c>
      <c r="M144" s="81"/>
      <c r="N144" s="81"/>
      <c r="O144" s="81"/>
      <c r="P144" s="61"/>
      <c r="Q144" s="61"/>
      <c r="R144" s="108"/>
      <c r="S144" s="109"/>
      <c r="T144" s="109"/>
      <c r="U144" s="109"/>
      <c r="V144" s="109"/>
      <c r="W144" s="109"/>
      <c r="X144" s="109"/>
      <c r="Y144" s="109"/>
      <c r="Z144" s="109"/>
      <c r="AA144" s="109"/>
      <c r="AB144" s="109"/>
      <c r="AC144" s="109"/>
      <c r="AD144" s="109"/>
      <c r="AE144" s="109"/>
      <c r="AF144" s="109"/>
      <c r="AG144" s="109"/>
      <c r="AH144" s="109"/>
      <c r="AI144" s="109"/>
      <c r="AJ144" s="109"/>
      <c r="AK144" s="109"/>
      <c r="AL144" s="109"/>
      <c r="AM144" s="109"/>
      <c r="AN144" s="109"/>
      <c r="AO144" s="109"/>
      <c r="AP144" s="109"/>
      <c r="AQ144" s="109"/>
      <c r="AR144" s="109"/>
      <c r="AS144" s="109"/>
      <c r="AT144" s="109"/>
      <c r="AU144" s="109"/>
      <c r="AV144" s="109"/>
    </row>
    <row r="145" spans="2:48" s="57" customFormat="1" ht="13.5" x14ac:dyDescent="0.25">
      <c r="B145" s="102" t="str">
        <f>IF('INT-Pivots'!G145="","",'INT-Pivots'!G145)</f>
        <v/>
      </c>
      <c r="C145" s="103" t="str">
        <f>IF('INT-Pivots'!H145="","",'INT-Pivots'!H145)</f>
        <v/>
      </c>
      <c r="D145" s="104" t="str">
        <f>IF('INT-Pivots'!I145="","",IF(VALUE('INT-Pivots'!I145)=0,"",VALUE('INT-Pivots'!I145)))</f>
        <v/>
      </c>
      <c r="E145" s="105" t="str">
        <f>IF('INT-Pivots'!J145=0,"",'INT-Pivots'!J145)</f>
        <v/>
      </c>
      <c r="F145" s="115" t="str">
        <f>IF('INT-Pivots'!K145="","",IF('INT-Pivots'!K145="(blank)","Project end",VALUE('INT-Pivots'!K145)))</f>
        <v/>
      </c>
      <c r="G145" s="106" t="str">
        <f>IF('INT-Pivots'!S145="","",IF('INT-Pivots'!S145="(blank)","-",'INT-Pivots'!S145))</f>
        <v/>
      </c>
      <c r="H145" s="103" t="str">
        <f>IF('INT-Pivots'!L145=0,"",'INT-Pivots'!L145)</f>
        <v/>
      </c>
      <c r="I145" s="107" t="str">
        <f>IF('INT-Pivots'!M145=0,"",IF('INT-Pivots'!M145="(blank)","",'INT-Pivots'!M145))</f>
        <v/>
      </c>
      <c r="J145" s="103" t="str">
        <f>IF('INT-Pivots'!N145="","",'INT-Pivots'!N145)</f>
        <v/>
      </c>
      <c r="K145" s="103" t="str">
        <f>IF('INT-Pivots'!F145=0,"",IF('INT-Pivots'!F145="(blank)","",'INT-Pivots'!F145))</f>
        <v/>
      </c>
      <c r="L145" s="81" t="str">
        <f>IF('INT-Pivots'!O145="","",'INT-Pivots'!O145)</f>
        <v/>
      </c>
      <c r="M145" s="81"/>
      <c r="N145" s="81"/>
      <c r="O145" s="81"/>
      <c r="P145" s="61"/>
      <c r="Q145" s="61"/>
      <c r="R145" s="108"/>
      <c r="S145" s="109"/>
      <c r="T145" s="109"/>
      <c r="U145" s="109"/>
      <c r="V145" s="109"/>
      <c r="W145" s="109"/>
      <c r="X145" s="109"/>
      <c r="Y145" s="109"/>
      <c r="Z145" s="109"/>
      <c r="AA145" s="109"/>
      <c r="AB145" s="109"/>
      <c r="AC145" s="109"/>
      <c r="AD145" s="109"/>
      <c r="AE145" s="109"/>
      <c r="AF145" s="109"/>
      <c r="AG145" s="109"/>
      <c r="AH145" s="109"/>
      <c r="AI145" s="109"/>
      <c r="AJ145" s="109"/>
      <c r="AK145" s="109"/>
      <c r="AL145" s="109"/>
      <c r="AM145" s="109"/>
      <c r="AN145" s="109"/>
      <c r="AO145" s="109"/>
      <c r="AP145" s="109"/>
      <c r="AQ145" s="109"/>
      <c r="AR145" s="109"/>
      <c r="AS145" s="109"/>
      <c r="AT145" s="109"/>
      <c r="AU145" s="109"/>
      <c r="AV145" s="109"/>
    </row>
    <row r="146" spans="2:48" s="57" customFormat="1" ht="13.5" x14ac:dyDescent="0.25">
      <c r="B146" s="102" t="str">
        <f>IF('INT-Pivots'!G146="","",'INT-Pivots'!G146)</f>
        <v/>
      </c>
      <c r="C146" s="103" t="str">
        <f>IF('INT-Pivots'!H146="","",'INT-Pivots'!H146)</f>
        <v/>
      </c>
      <c r="D146" s="104" t="str">
        <f>IF('INT-Pivots'!I146="","",IF(VALUE('INT-Pivots'!I146)=0,"",VALUE('INT-Pivots'!I146)))</f>
        <v/>
      </c>
      <c r="E146" s="105" t="str">
        <f>IF('INT-Pivots'!J146=0,"",'INT-Pivots'!J146)</f>
        <v/>
      </c>
      <c r="F146" s="115" t="str">
        <f>IF('INT-Pivots'!K146="","",IF('INT-Pivots'!K146="(blank)","Project end",VALUE('INT-Pivots'!K146)))</f>
        <v/>
      </c>
      <c r="G146" s="106" t="str">
        <f>IF('INT-Pivots'!S146="","",IF('INT-Pivots'!S146="(blank)","-",'INT-Pivots'!S146))</f>
        <v/>
      </c>
      <c r="H146" s="103" t="str">
        <f>IF('INT-Pivots'!L146=0,"",'INT-Pivots'!L146)</f>
        <v/>
      </c>
      <c r="I146" s="107" t="str">
        <f>IF('INT-Pivots'!M146=0,"",IF('INT-Pivots'!M146="(blank)","",'INT-Pivots'!M146))</f>
        <v/>
      </c>
      <c r="J146" s="103" t="str">
        <f>IF('INT-Pivots'!N146="","",'INT-Pivots'!N146)</f>
        <v/>
      </c>
      <c r="K146" s="103" t="str">
        <f>IF('INT-Pivots'!F146=0,"",IF('INT-Pivots'!F146="(blank)","",'INT-Pivots'!F146))</f>
        <v/>
      </c>
      <c r="L146" s="81" t="str">
        <f>IF('INT-Pivots'!O146="","",'INT-Pivots'!O146)</f>
        <v/>
      </c>
      <c r="M146" s="81"/>
      <c r="N146" s="81"/>
      <c r="O146" s="81"/>
      <c r="P146" s="61"/>
      <c r="Q146" s="61"/>
      <c r="R146" s="108"/>
      <c r="S146" s="109"/>
      <c r="T146" s="109"/>
      <c r="U146" s="109"/>
      <c r="V146" s="109"/>
      <c r="W146" s="109"/>
      <c r="X146" s="109"/>
      <c r="Y146" s="109"/>
      <c r="Z146" s="109"/>
      <c r="AA146" s="109"/>
      <c r="AB146" s="109"/>
      <c r="AC146" s="109"/>
      <c r="AD146" s="109"/>
      <c r="AE146" s="109"/>
      <c r="AF146" s="109"/>
      <c r="AG146" s="109"/>
      <c r="AH146" s="109"/>
      <c r="AI146" s="109"/>
      <c r="AJ146" s="109"/>
      <c r="AK146" s="109"/>
      <c r="AL146" s="109"/>
      <c r="AM146" s="109"/>
      <c r="AN146" s="109"/>
      <c r="AO146" s="109"/>
      <c r="AP146" s="109"/>
      <c r="AQ146" s="109"/>
      <c r="AR146" s="109"/>
      <c r="AS146" s="109"/>
      <c r="AT146" s="109"/>
      <c r="AU146" s="109"/>
      <c r="AV146" s="109"/>
    </row>
    <row r="147" spans="2:48" s="57" customFormat="1" ht="13.5" x14ac:dyDescent="0.25">
      <c r="B147" s="102" t="str">
        <f>IF('INT-Pivots'!G147="","",'INT-Pivots'!G147)</f>
        <v/>
      </c>
      <c r="C147" s="103" t="str">
        <f>IF('INT-Pivots'!H147="","",'INT-Pivots'!H147)</f>
        <v/>
      </c>
      <c r="D147" s="104" t="str">
        <f>IF('INT-Pivots'!I147="","",IF(VALUE('INT-Pivots'!I147)=0,"",VALUE('INT-Pivots'!I147)))</f>
        <v/>
      </c>
      <c r="E147" s="105" t="str">
        <f>IF('INT-Pivots'!J147=0,"",'INT-Pivots'!J147)</f>
        <v/>
      </c>
      <c r="F147" s="115" t="str">
        <f>IF('INT-Pivots'!K147="","",IF('INT-Pivots'!K147="(blank)","Project end",VALUE('INT-Pivots'!K147)))</f>
        <v/>
      </c>
      <c r="G147" s="106" t="str">
        <f>IF('INT-Pivots'!S147="","",IF('INT-Pivots'!S147="(blank)","-",'INT-Pivots'!S147))</f>
        <v/>
      </c>
      <c r="H147" s="103" t="str">
        <f>IF('INT-Pivots'!L147=0,"",'INT-Pivots'!L147)</f>
        <v/>
      </c>
      <c r="I147" s="107" t="str">
        <f>IF('INT-Pivots'!M147=0,"",IF('INT-Pivots'!M147="(blank)","",'INT-Pivots'!M147))</f>
        <v/>
      </c>
      <c r="J147" s="103" t="str">
        <f>IF('INT-Pivots'!N147="","",'INT-Pivots'!N147)</f>
        <v/>
      </c>
      <c r="K147" s="103" t="str">
        <f>IF('INT-Pivots'!F147=0,"",IF('INT-Pivots'!F147="(blank)","",'INT-Pivots'!F147))</f>
        <v/>
      </c>
      <c r="L147" s="81" t="str">
        <f>IF('INT-Pivots'!O147="","",'INT-Pivots'!O147)</f>
        <v/>
      </c>
      <c r="M147" s="81"/>
      <c r="N147" s="81"/>
      <c r="O147" s="81"/>
      <c r="P147" s="61"/>
      <c r="Q147" s="61"/>
      <c r="R147" s="108"/>
      <c r="S147" s="109"/>
      <c r="T147" s="109"/>
      <c r="U147" s="109"/>
      <c r="V147" s="109"/>
      <c r="W147" s="109"/>
      <c r="X147" s="109"/>
      <c r="Y147" s="109"/>
      <c r="Z147" s="109"/>
      <c r="AA147" s="109"/>
      <c r="AB147" s="109"/>
      <c r="AC147" s="109"/>
      <c r="AD147" s="109"/>
      <c r="AE147" s="109"/>
      <c r="AF147" s="109"/>
      <c r="AG147" s="109"/>
      <c r="AH147" s="109"/>
      <c r="AI147" s="109"/>
      <c r="AJ147" s="109"/>
      <c r="AK147" s="109"/>
      <c r="AL147" s="109"/>
      <c r="AM147" s="109"/>
      <c r="AN147" s="109"/>
      <c r="AO147" s="109"/>
      <c r="AP147" s="109"/>
      <c r="AQ147" s="109"/>
      <c r="AR147" s="109"/>
      <c r="AS147" s="109"/>
      <c r="AT147" s="109"/>
      <c r="AU147" s="109"/>
      <c r="AV147" s="109"/>
    </row>
    <row r="148" spans="2:48" s="57" customFormat="1" ht="13.5" x14ac:dyDescent="0.25">
      <c r="B148" s="102" t="str">
        <f>IF('INT-Pivots'!G148="","",'INT-Pivots'!G148)</f>
        <v/>
      </c>
      <c r="C148" s="103" t="str">
        <f>IF('INT-Pivots'!H148="","",'INT-Pivots'!H148)</f>
        <v/>
      </c>
      <c r="D148" s="104" t="str">
        <f>IF('INT-Pivots'!I148="","",IF(VALUE('INT-Pivots'!I148)=0,"",VALUE('INT-Pivots'!I148)))</f>
        <v/>
      </c>
      <c r="E148" s="105" t="str">
        <f>IF('INT-Pivots'!J148=0,"",'INT-Pivots'!J148)</f>
        <v/>
      </c>
      <c r="F148" s="115" t="str">
        <f>IF('INT-Pivots'!K148="","",IF('INT-Pivots'!K148="(blank)","Project end",VALUE('INT-Pivots'!K148)))</f>
        <v/>
      </c>
      <c r="G148" s="106" t="str">
        <f>IF('INT-Pivots'!S148="","",IF('INT-Pivots'!S148="(blank)","-",'INT-Pivots'!S148))</f>
        <v/>
      </c>
      <c r="H148" s="103" t="str">
        <f>IF('INT-Pivots'!L148=0,"",'INT-Pivots'!L148)</f>
        <v/>
      </c>
      <c r="I148" s="107" t="str">
        <f>IF('INT-Pivots'!M148=0,"",IF('INT-Pivots'!M148="(blank)","",'INT-Pivots'!M148))</f>
        <v/>
      </c>
      <c r="J148" s="103" t="str">
        <f>IF('INT-Pivots'!N148="","",'INT-Pivots'!N148)</f>
        <v/>
      </c>
      <c r="K148" s="103" t="str">
        <f>IF('INT-Pivots'!F148=0,"",IF('INT-Pivots'!F148="(blank)","",'INT-Pivots'!F148))</f>
        <v/>
      </c>
      <c r="L148" s="81" t="str">
        <f>IF('INT-Pivots'!O148="","",'INT-Pivots'!O148)</f>
        <v/>
      </c>
      <c r="M148" s="81"/>
      <c r="N148" s="81"/>
      <c r="O148" s="81"/>
      <c r="P148" s="61"/>
      <c r="Q148" s="61"/>
      <c r="R148" s="108"/>
      <c r="S148" s="109"/>
      <c r="T148" s="109"/>
      <c r="U148" s="109"/>
      <c r="V148" s="109"/>
      <c r="W148" s="109"/>
      <c r="X148" s="109"/>
      <c r="Y148" s="109"/>
      <c r="Z148" s="109"/>
      <c r="AA148" s="109"/>
      <c r="AB148" s="109"/>
      <c r="AC148" s="109"/>
      <c r="AD148" s="109"/>
      <c r="AE148" s="109"/>
      <c r="AF148" s="109"/>
      <c r="AG148" s="109"/>
      <c r="AH148" s="109"/>
      <c r="AI148" s="109"/>
      <c r="AJ148" s="109"/>
      <c r="AK148" s="109"/>
      <c r="AL148" s="109"/>
      <c r="AM148" s="109"/>
      <c r="AN148" s="109"/>
      <c r="AO148" s="109"/>
      <c r="AP148" s="109"/>
      <c r="AQ148" s="109"/>
      <c r="AR148" s="109"/>
      <c r="AS148" s="109"/>
      <c r="AT148" s="109"/>
      <c r="AU148" s="109"/>
      <c r="AV148" s="109"/>
    </row>
    <row r="149" spans="2:48" s="57" customFormat="1" ht="13.5" x14ac:dyDescent="0.25">
      <c r="B149" s="102" t="str">
        <f>IF('INT-Pivots'!G149="","",'INT-Pivots'!G149)</f>
        <v/>
      </c>
      <c r="C149" s="103" t="str">
        <f>IF('INT-Pivots'!H149="","",'INT-Pivots'!H149)</f>
        <v/>
      </c>
      <c r="D149" s="104" t="str">
        <f>IF('INT-Pivots'!I149="","",IF(VALUE('INT-Pivots'!I149)=0,"",VALUE('INT-Pivots'!I149)))</f>
        <v/>
      </c>
      <c r="E149" s="105" t="str">
        <f>IF('INT-Pivots'!J149=0,"",'INT-Pivots'!J149)</f>
        <v/>
      </c>
      <c r="F149" s="115" t="str">
        <f>IF('INT-Pivots'!K149="","",IF('INT-Pivots'!K149="(blank)","Project end",VALUE('INT-Pivots'!K149)))</f>
        <v/>
      </c>
      <c r="G149" s="106" t="str">
        <f>IF('INT-Pivots'!S149="","",IF('INT-Pivots'!S149="(blank)","-",'INT-Pivots'!S149))</f>
        <v/>
      </c>
      <c r="H149" s="103" t="str">
        <f>IF('INT-Pivots'!L149=0,"",'INT-Pivots'!L149)</f>
        <v/>
      </c>
      <c r="I149" s="107" t="str">
        <f>IF('INT-Pivots'!M149=0,"",IF('INT-Pivots'!M149="(blank)","",'INT-Pivots'!M149))</f>
        <v/>
      </c>
      <c r="J149" s="103" t="str">
        <f>IF('INT-Pivots'!N149="","",'INT-Pivots'!N149)</f>
        <v/>
      </c>
      <c r="K149" s="103" t="str">
        <f>IF('INT-Pivots'!F149=0,"",IF('INT-Pivots'!F149="(blank)","",'INT-Pivots'!F149))</f>
        <v/>
      </c>
      <c r="L149" s="81" t="str">
        <f>IF('INT-Pivots'!O149="","",'INT-Pivots'!O149)</f>
        <v/>
      </c>
      <c r="M149" s="81"/>
      <c r="N149" s="81"/>
      <c r="O149" s="81"/>
      <c r="P149" s="61"/>
      <c r="Q149" s="61"/>
      <c r="R149" s="108"/>
      <c r="S149" s="109"/>
      <c r="T149" s="109"/>
      <c r="U149" s="109"/>
      <c r="V149" s="109"/>
      <c r="W149" s="109"/>
      <c r="X149" s="109"/>
      <c r="Y149" s="109"/>
      <c r="Z149" s="109"/>
      <c r="AA149" s="109"/>
      <c r="AB149" s="109"/>
      <c r="AC149" s="109"/>
      <c r="AD149" s="109"/>
      <c r="AE149" s="109"/>
      <c r="AF149" s="109"/>
      <c r="AG149" s="109"/>
      <c r="AH149" s="109"/>
      <c r="AI149" s="109"/>
      <c r="AJ149" s="109"/>
      <c r="AK149" s="109"/>
      <c r="AL149" s="109"/>
      <c r="AM149" s="109"/>
      <c r="AN149" s="109"/>
      <c r="AO149" s="109"/>
      <c r="AP149" s="109"/>
      <c r="AQ149" s="109"/>
      <c r="AR149" s="109"/>
      <c r="AS149" s="109"/>
      <c r="AT149" s="109"/>
      <c r="AU149" s="109"/>
      <c r="AV149" s="109"/>
    </row>
    <row r="150" spans="2:48" s="57" customFormat="1" ht="13.5" x14ac:dyDescent="0.25">
      <c r="B150" s="102" t="str">
        <f>IF('INT-Pivots'!G150="","",'INT-Pivots'!G150)</f>
        <v/>
      </c>
      <c r="C150" s="103" t="str">
        <f>IF('INT-Pivots'!H150="","",'INT-Pivots'!H150)</f>
        <v/>
      </c>
      <c r="D150" s="104" t="str">
        <f>IF('INT-Pivots'!I150="","",IF(VALUE('INT-Pivots'!I150)=0,"",VALUE('INT-Pivots'!I150)))</f>
        <v/>
      </c>
      <c r="E150" s="105" t="str">
        <f>IF('INT-Pivots'!J150=0,"",'INT-Pivots'!J150)</f>
        <v/>
      </c>
      <c r="F150" s="115" t="str">
        <f>IF('INT-Pivots'!K150="","",IF('INT-Pivots'!K150="(blank)","Project end",VALUE('INT-Pivots'!K150)))</f>
        <v/>
      </c>
      <c r="G150" s="106" t="str">
        <f>IF('INT-Pivots'!S150="","",IF('INT-Pivots'!S150="(blank)","-",'INT-Pivots'!S150))</f>
        <v/>
      </c>
      <c r="H150" s="103" t="str">
        <f>IF('INT-Pivots'!L150=0,"",'INT-Pivots'!L150)</f>
        <v/>
      </c>
      <c r="I150" s="107" t="str">
        <f>IF('INT-Pivots'!M150=0,"",IF('INT-Pivots'!M150="(blank)","",'INT-Pivots'!M150))</f>
        <v/>
      </c>
      <c r="J150" s="103" t="str">
        <f>IF('INT-Pivots'!N150="","",'INT-Pivots'!N150)</f>
        <v/>
      </c>
      <c r="K150" s="103" t="str">
        <f>IF('INT-Pivots'!F150=0,"",IF('INT-Pivots'!F150="(blank)","",'INT-Pivots'!F150))</f>
        <v/>
      </c>
      <c r="L150" s="81" t="str">
        <f>IF('INT-Pivots'!O150="","",'INT-Pivots'!O150)</f>
        <v/>
      </c>
      <c r="M150" s="81"/>
      <c r="N150" s="81"/>
      <c r="O150" s="81"/>
      <c r="P150" s="61"/>
      <c r="Q150" s="61"/>
      <c r="R150" s="108"/>
      <c r="S150" s="109"/>
      <c r="T150" s="109"/>
      <c r="U150" s="109"/>
      <c r="V150" s="109"/>
      <c r="W150" s="109"/>
      <c r="X150" s="109"/>
      <c r="Y150" s="109"/>
      <c r="Z150" s="109"/>
      <c r="AA150" s="109"/>
      <c r="AB150" s="109"/>
      <c r="AC150" s="109"/>
      <c r="AD150" s="109"/>
      <c r="AE150" s="109"/>
      <c r="AF150" s="109"/>
      <c r="AG150" s="109"/>
      <c r="AH150" s="109"/>
      <c r="AI150" s="109"/>
      <c r="AJ150" s="109"/>
      <c r="AK150" s="109"/>
      <c r="AL150" s="109"/>
      <c r="AM150" s="109"/>
      <c r="AN150" s="109"/>
      <c r="AO150" s="109"/>
      <c r="AP150" s="109"/>
      <c r="AQ150" s="109"/>
      <c r="AR150" s="109"/>
      <c r="AS150" s="109"/>
      <c r="AT150" s="109"/>
      <c r="AU150" s="109"/>
      <c r="AV150" s="109"/>
    </row>
    <row r="151" spans="2:48" s="57" customFormat="1" ht="13.5" x14ac:dyDescent="0.25">
      <c r="B151" s="102" t="str">
        <f>IF('INT-Pivots'!G151="","",'INT-Pivots'!G151)</f>
        <v/>
      </c>
      <c r="C151" s="103" t="str">
        <f>IF('INT-Pivots'!H151="","",'INT-Pivots'!H151)</f>
        <v/>
      </c>
      <c r="D151" s="104" t="str">
        <f>IF('INT-Pivots'!I151="","",IF(VALUE('INT-Pivots'!I151)=0,"",VALUE('INT-Pivots'!I151)))</f>
        <v/>
      </c>
      <c r="E151" s="105" t="str">
        <f>IF('INT-Pivots'!J151=0,"",'INT-Pivots'!J151)</f>
        <v/>
      </c>
      <c r="F151" s="115" t="str">
        <f>IF('INT-Pivots'!K151="","",IF('INT-Pivots'!K151="(blank)","Project end",VALUE('INT-Pivots'!K151)))</f>
        <v/>
      </c>
      <c r="G151" s="106" t="str">
        <f>IF('INT-Pivots'!S151="","",IF('INT-Pivots'!S151="(blank)","-",'INT-Pivots'!S151))</f>
        <v/>
      </c>
      <c r="H151" s="103" t="str">
        <f>IF('INT-Pivots'!L151=0,"",'INT-Pivots'!L151)</f>
        <v/>
      </c>
      <c r="I151" s="107" t="str">
        <f>IF('INT-Pivots'!M151=0,"",IF('INT-Pivots'!M151="(blank)","",'INT-Pivots'!M151))</f>
        <v/>
      </c>
      <c r="J151" s="103" t="str">
        <f>IF('INT-Pivots'!N151="","",'INT-Pivots'!N151)</f>
        <v/>
      </c>
      <c r="K151" s="103" t="str">
        <f>IF('INT-Pivots'!F151=0,"",IF('INT-Pivots'!F151="(blank)","",'INT-Pivots'!F151))</f>
        <v/>
      </c>
      <c r="L151" s="81" t="str">
        <f>IF('INT-Pivots'!O151="","",'INT-Pivots'!O151)</f>
        <v/>
      </c>
      <c r="M151" s="81"/>
      <c r="N151" s="81"/>
      <c r="O151" s="81"/>
      <c r="P151" s="61"/>
      <c r="Q151" s="61"/>
      <c r="R151" s="108"/>
      <c r="S151" s="109"/>
      <c r="T151" s="109"/>
      <c r="U151" s="109"/>
      <c r="V151" s="109"/>
      <c r="W151" s="109"/>
      <c r="X151" s="109"/>
      <c r="Y151" s="109"/>
      <c r="Z151" s="109"/>
      <c r="AA151" s="109"/>
      <c r="AB151" s="109"/>
      <c r="AC151" s="109"/>
      <c r="AD151" s="109"/>
      <c r="AE151" s="109"/>
      <c r="AF151" s="109"/>
      <c r="AG151" s="109"/>
      <c r="AH151" s="109"/>
      <c r="AI151" s="109"/>
      <c r="AJ151" s="109"/>
      <c r="AK151" s="109"/>
      <c r="AL151" s="109"/>
      <c r="AM151" s="109"/>
      <c r="AN151" s="109"/>
      <c r="AO151" s="109"/>
      <c r="AP151" s="109"/>
      <c r="AQ151" s="109"/>
      <c r="AR151" s="109"/>
      <c r="AS151" s="109"/>
      <c r="AT151" s="109"/>
      <c r="AU151" s="109"/>
      <c r="AV151" s="109"/>
    </row>
    <row r="152" spans="2:48" s="57" customFormat="1" ht="13.5" x14ac:dyDescent="0.25">
      <c r="B152" s="102" t="str">
        <f>IF('INT-Pivots'!G152="","",'INT-Pivots'!G152)</f>
        <v/>
      </c>
      <c r="C152" s="103" t="str">
        <f>IF('INT-Pivots'!H152="","",'INT-Pivots'!H152)</f>
        <v/>
      </c>
      <c r="D152" s="104" t="str">
        <f>IF('INT-Pivots'!I152="","",IF(VALUE('INT-Pivots'!I152)=0,"",VALUE('INT-Pivots'!I152)))</f>
        <v/>
      </c>
      <c r="E152" s="105" t="str">
        <f>IF('INT-Pivots'!J152=0,"",'INT-Pivots'!J152)</f>
        <v/>
      </c>
      <c r="F152" s="115" t="str">
        <f>IF('INT-Pivots'!K152="","",IF('INT-Pivots'!K152="(blank)","Project end",VALUE('INT-Pivots'!K152)))</f>
        <v/>
      </c>
      <c r="G152" s="106" t="str">
        <f>IF('INT-Pivots'!S152="","",IF('INT-Pivots'!S152="(blank)","-",'INT-Pivots'!S152))</f>
        <v/>
      </c>
      <c r="H152" s="103" t="str">
        <f>IF('INT-Pivots'!L152=0,"",'INT-Pivots'!L152)</f>
        <v/>
      </c>
      <c r="I152" s="107" t="str">
        <f>IF('INT-Pivots'!M152=0,"",IF('INT-Pivots'!M152="(blank)","",'INT-Pivots'!M152))</f>
        <v/>
      </c>
      <c r="J152" s="103" t="str">
        <f>IF('INT-Pivots'!N152="","",'INT-Pivots'!N152)</f>
        <v/>
      </c>
      <c r="K152" s="103" t="str">
        <f>IF('INT-Pivots'!F152=0,"",IF('INT-Pivots'!F152="(blank)","",'INT-Pivots'!F152))</f>
        <v/>
      </c>
      <c r="L152" s="81" t="str">
        <f>IF('INT-Pivots'!O152="","",'INT-Pivots'!O152)</f>
        <v/>
      </c>
      <c r="M152" s="81"/>
      <c r="N152" s="81"/>
      <c r="O152" s="81"/>
      <c r="P152" s="61"/>
      <c r="Q152" s="61"/>
      <c r="R152" s="108"/>
      <c r="S152" s="109"/>
      <c r="T152" s="109"/>
      <c r="U152" s="109"/>
      <c r="V152" s="109"/>
      <c r="W152" s="109"/>
      <c r="X152" s="109"/>
      <c r="Y152" s="109"/>
      <c r="Z152" s="109"/>
      <c r="AA152" s="109"/>
      <c r="AB152" s="109"/>
      <c r="AC152" s="109"/>
      <c r="AD152" s="109"/>
      <c r="AE152" s="109"/>
      <c r="AF152" s="109"/>
      <c r="AG152" s="109"/>
      <c r="AH152" s="109"/>
      <c r="AI152" s="109"/>
      <c r="AJ152" s="109"/>
      <c r="AK152" s="109"/>
      <c r="AL152" s="109"/>
      <c r="AM152" s="109"/>
      <c r="AN152" s="109"/>
      <c r="AO152" s="109"/>
      <c r="AP152" s="109"/>
      <c r="AQ152" s="109"/>
      <c r="AR152" s="109"/>
      <c r="AS152" s="109"/>
      <c r="AT152" s="109"/>
      <c r="AU152" s="109"/>
      <c r="AV152" s="109"/>
    </row>
    <row r="153" spans="2:48" s="57" customFormat="1" ht="13.5" x14ac:dyDescent="0.25">
      <c r="B153" s="102" t="str">
        <f>IF('INT-Pivots'!G153="","",'INT-Pivots'!G153)</f>
        <v/>
      </c>
      <c r="C153" s="103" t="str">
        <f>IF('INT-Pivots'!H153="","",'INT-Pivots'!H153)</f>
        <v/>
      </c>
      <c r="D153" s="104" t="str">
        <f>IF('INT-Pivots'!I153="","",IF(VALUE('INT-Pivots'!I153)=0,"",VALUE('INT-Pivots'!I153)))</f>
        <v/>
      </c>
      <c r="E153" s="105" t="str">
        <f>IF('INT-Pivots'!J153=0,"",'INT-Pivots'!J153)</f>
        <v/>
      </c>
      <c r="F153" s="115" t="str">
        <f>IF('INT-Pivots'!K153="","",IF('INT-Pivots'!K153="(blank)","Project end",VALUE('INT-Pivots'!K153)))</f>
        <v/>
      </c>
      <c r="G153" s="106" t="str">
        <f>IF('INT-Pivots'!S153="","",IF('INT-Pivots'!S153="(blank)","-",'INT-Pivots'!S153))</f>
        <v/>
      </c>
      <c r="H153" s="103" t="str">
        <f>IF('INT-Pivots'!L153=0,"",'INT-Pivots'!L153)</f>
        <v/>
      </c>
      <c r="I153" s="107" t="str">
        <f>IF('INT-Pivots'!M153=0,"",IF('INT-Pivots'!M153="(blank)","",'INT-Pivots'!M153))</f>
        <v/>
      </c>
      <c r="J153" s="103" t="str">
        <f>IF('INT-Pivots'!N153="","",'INT-Pivots'!N153)</f>
        <v/>
      </c>
      <c r="K153" s="103" t="str">
        <f>IF('INT-Pivots'!F153=0,"",IF('INT-Pivots'!F153="(blank)","",'INT-Pivots'!F153))</f>
        <v/>
      </c>
      <c r="L153" s="81" t="str">
        <f>IF('INT-Pivots'!O153="","",'INT-Pivots'!O153)</f>
        <v/>
      </c>
      <c r="M153" s="81"/>
      <c r="N153" s="81"/>
      <c r="O153" s="81"/>
      <c r="P153" s="61"/>
      <c r="Q153" s="61"/>
      <c r="R153" s="108"/>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109"/>
      <c r="AN153" s="109"/>
      <c r="AO153" s="109"/>
      <c r="AP153" s="109"/>
      <c r="AQ153" s="109"/>
      <c r="AR153" s="109"/>
      <c r="AS153" s="109"/>
      <c r="AT153" s="109"/>
      <c r="AU153" s="109"/>
      <c r="AV153" s="109"/>
    </row>
    <row r="154" spans="2:48" s="57" customFormat="1" ht="13.5" x14ac:dyDescent="0.25">
      <c r="B154" s="102" t="str">
        <f>IF('INT-Pivots'!G154="","",'INT-Pivots'!G154)</f>
        <v/>
      </c>
      <c r="C154" s="103" t="str">
        <f>IF('INT-Pivots'!H154="","",'INT-Pivots'!H154)</f>
        <v/>
      </c>
      <c r="D154" s="104" t="str">
        <f>IF('INT-Pivots'!I154="","",IF(VALUE('INT-Pivots'!I154)=0,"",VALUE('INT-Pivots'!I154)))</f>
        <v/>
      </c>
      <c r="E154" s="105" t="str">
        <f>IF('INT-Pivots'!J154=0,"",'INT-Pivots'!J154)</f>
        <v/>
      </c>
      <c r="F154" s="115" t="str">
        <f>IF('INT-Pivots'!K154="","",IF('INT-Pivots'!K154="(blank)","Project end",VALUE('INT-Pivots'!K154)))</f>
        <v/>
      </c>
      <c r="G154" s="106" t="str">
        <f>IF('INT-Pivots'!S154="","",IF('INT-Pivots'!S154="(blank)","-",'INT-Pivots'!S154))</f>
        <v/>
      </c>
      <c r="H154" s="103" t="str">
        <f>IF('INT-Pivots'!L154=0,"",'INT-Pivots'!L154)</f>
        <v/>
      </c>
      <c r="I154" s="107" t="str">
        <f>IF('INT-Pivots'!M154=0,"",IF('INT-Pivots'!M154="(blank)","",'INT-Pivots'!M154))</f>
        <v/>
      </c>
      <c r="J154" s="103" t="str">
        <f>IF('INT-Pivots'!N154="","",'INT-Pivots'!N154)</f>
        <v/>
      </c>
      <c r="K154" s="103" t="str">
        <f>IF('INT-Pivots'!F154=0,"",IF('INT-Pivots'!F154="(blank)","",'INT-Pivots'!F154))</f>
        <v/>
      </c>
      <c r="L154" s="81" t="str">
        <f>IF('INT-Pivots'!O154="","",'INT-Pivots'!O154)</f>
        <v/>
      </c>
      <c r="M154" s="81"/>
      <c r="N154" s="81"/>
      <c r="O154" s="81"/>
      <c r="P154" s="61"/>
      <c r="Q154" s="61"/>
      <c r="R154" s="108"/>
      <c r="S154" s="109"/>
      <c r="T154" s="109"/>
      <c r="U154" s="109"/>
      <c r="V154" s="109"/>
      <c r="W154" s="109"/>
      <c r="X154" s="109"/>
      <c r="Y154" s="109"/>
      <c r="Z154" s="109"/>
      <c r="AA154" s="109"/>
      <c r="AB154" s="109"/>
      <c r="AC154" s="109"/>
      <c r="AD154" s="109"/>
      <c r="AE154" s="109"/>
      <c r="AF154" s="109"/>
      <c r="AG154" s="109"/>
      <c r="AH154" s="109"/>
      <c r="AI154" s="109"/>
      <c r="AJ154" s="109"/>
      <c r="AK154" s="109"/>
      <c r="AL154" s="109"/>
      <c r="AM154" s="109"/>
      <c r="AN154" s="109"/>
      <c r="AO154" s="109"/>
      <c r="AP154" s="109"/>
      <c r="AQ154" s="109"/>
      <c r="AR154" s="109"/>
      <c r="AS154" s="109"/>
      <c r="AT154" s="109"/>
      <c r="AU154" s="109"/>
      <c r="AV154" s="109"/>
    </row>
    <row r="155" spans="2:48" s="57" customFormat="1" ht="13.5" x14ac:dyDescent="0.25">
      <c r="B155" s="102" t="str">
        <f>IF('INT-Pivots'!G155="","",'INT-Pivots'!G155)</f>
        <v/>
      </c>
      <c r="C155" s="103" t="str">
        <f>IF('INT-Pivots'!H155="","",'INT-Pivots'!H155)</f>
        <v/>
      </c>
      <c r="D155" s="104" t="str">
        <f>IF('INT-Pivots'!I155="","",IF(VALUE('INT-Pivots'!I155)=0,"",VALUE('INT-Pivots'!I155)))</f>
        <v/>
      </c>
      <c r="E155" s="105" t="str">
        <f>IF('INT-Pivots'!J155=0,"",'INT-Pivots'!J155)</f>
        <v/>
      </c>
      <c r="F155" s="115" t="str">
        <f>IF('INT-Pivots'!K155="","",IF('INT-Pivots'!K155="(blank)","Project end",VALUE('INT-Pivots'!K155)))</f>
        <v/>
      </c>
      <c r="G155" s="106" t="str">
        <f>IF('INT-Pivots'!S155="","",IF('INT-Pivots'!S155="(blank)","-",'INT-Pivots'!S155))</f>
        <v/>
      </c>
      <c r="H155" s="103" t="str">
        <f>IF('INT-Pivots'!L155=0,"",'INT-Pivots'!L155)</f>
        <v/>
      </c>
      <c r="I155" s="107" t="str">
        <f>IF('INT-Pivots'!M155=0,"",IF('INT-Pivots'!M155="(blank)","",'INT-Pivots'!M155))</f>
        <v/>
      </c>
      <c r="J155" s="103" t="str">
        <f>IF('INT-Pivots'!N155="","",'INT-Pivots'!N155)</f>
        <v/>
      </c>
      <c r="K155" s="103" t="str">
        <f>IF('INT-Pivots'!F155=0,"",IF('INT-Pivots'!F155="(blank)","",'INT-Pivots'!F155))</f>
        <v/>
      </c>
      <c r="L155" s="81" t="str">
        <f>IF('INT-Pivots'!O155="","",'INT-Pivots'!O155)</f>
        <v/>
      </c>
      <c r="M155" s="81"/>
      <c r="N155" s="81"/>
      <c r="O155" s="81"/>
      <c r="P155" s="61"/>
      <c r="Q155" s="61"/>
      <c r="R155" s="108"/>
      <c r="S155" s="109"/>
      <c r="T155" s="109"/>
      <c r="U155" s="109"/>
      <c r="V155" s="109"/>
      <c r="W155" s="109"/>
      <c r="X155" s="109"/>
      <c r="Y155" s="109"/>
      <c r="Z155" s="109"/>
      <c r="AA155" s="109"/>
      <c r="AB155" s="109"/>
      <c r="AC155" s="109"/>
      <c r="AD155" s="109"/>
      <c r="AE155" s="109"/>
      <c r="AF155" s="109"/>
      <c r="AG155" s="109"/>
      <c r="AH155" s="109"/>
      <c r="AI155" s="109"/>
      <c r="AJ155" s="109"/>
      <c r="AK155" s="109"/>
      <c r="AL155" s="109"/>
      <c r="AM155" s="109"/>
      <c r="AN155" s="109"/>
      <c r="AO155" s="109"/>
      <c r="AP155" s="109"/>
      <c r="AQ155" s="109"/>
      <c r="AR155" s="109"/>
      <c r="AS155" s="109"/>
      <c r="AT155" s="109"/>
      <c r="AU155" s="109"/>
      <c r="AV155" s="109"/>
    </row>
    <row r="156" spans="2:48" s="57" customFormat="1" ht="13.5" x14ac:dyDescent="0.25">
      <c r="B156" s="102" t="str">
        <f>IF('INT-Pivots'!G156="","",'INT-Pivots'!G156)</f>
        <v/>
      </c>
      <c r="C156" s="103" t="str">
        <f>IF('INT-Pivots'!H156="","",'INT-Pivots'!H156)</f>
        <v/>
      </c>
      <c r="D156" s="104" t="str">
        <f>IF('INT-Pivots'!I156="","",IF(VALUE('INT-Pivots'!I156)=0,"",VALUE('INT-Pivots'!I156)))</f>
        <v/>
      </c>
      <c r="E156" s="105" t="str">
        <f>IF('INT-Pivots'!J156=0,"",'INT-Pivots'!J156)</f>
        <v/>
      </c>
      <c r="F156" s="115" t="str">
        <f>IF('INT-Pivots'!K156="","",IF('INT-Pivots'!K156="(blank)","Project end",VALUE('INT-Pivots'!K156)))</f>
        <v/>
      </c>
      <c r="G156" s="106" t="str">
        <f>IF('INT-Pivots'!S156="","",IF('INT-Pivots'!S156="(blank)","-",'INT-Pivots'!S156))</f>
        <v/>
      </c>
      <c r="H156" s="103" t="str">
        <f>IF('INT-Pivots'!L156=0,"",'INT-Pivots'!L156)</f>
        <v/>
      </c>
      <c r="I156" s="107" t="str">
        <f>IF('INT-Pivots'!M156=0,"",IF('INT-Pivots'!M156="(blank)","",'INT-Pivots'!M156))</f>
        <v/>
      </c>
      <c r="J156" s="103" t="str">
        <f>IF('INT-Pivots'!N156="","",'INT-Pivots'!N156)</f>
        <v/>
      </c>
      <c r="K156" s="103" t="str">
        <f>IF('INT-Pivots'!F156=0,"",IF('INT-Pivots'!F156="(blank)","",'INT-Pivots'!F156))</f>
        <v/>
      </c>
      <c r="L156" s="81" t="str">
        <f>IF('INT-Pivots'!O156="","",'INT-Pivots'!O156)</f>
        <v/>
      </c>
      <c r="M156" s="81"/>
      <c r="N156" s="81"/>
      <c r="O156" s="81"/>
      <c r="P156" s="61"/>
      <c r="Q156" s="61"/>
      <c r="R156" s="108"/>
      <c r="S156" s="109"/>
      <c r="T156" s="109"/>
      <c r="U156" s="109"/>
      <c r="V156" s="109"/>
      <c r="W156" s="109"/>
      <c r="X156" s="109"/>
      <c r="Y156" s="109"/>
      <c r="Z156" s="109"/>
      <c r="AA156" s="109"/>
      <c r="AB156" s="109"/>
      <c r="AC156" s="109"/>
      <c r="AD156" s="109"/>
      <c r="AE156" s="109"/>
      <c r="AF156" s="109"/>
      <c r="AG156" s="109"/>
      <c r="AH156" s="109"/>
      <c r="AI156" s="109"/>
      <c r="AJ156" s="109"/>
      <c r="AK156" s="109"/>
      <c r="AL156" s="109"/>
      <c r="AM156" s="109"/>
      <c r="AN156" s="109"/>
      <c r="AO156" s="109"/>
      <c r="AP156" s="109"/>
      <c r="AQ156" s="109"/>
      <c r="AR156" s="109"/>
      <c r="AS156" s="109"/>
      <c r="AT156" s="109"/>
      <c r="AU156" s="109"/>
      <c r="AV156" s="109"/>
    </row>
    <row r="157" spans="2:48" s="57" customFormat="1" ht="13.5" x14ac:dyDescent="0.25">
      <c r="B157" s="102" t="str">
        <f>IF('INT-Pivots'!G157="","",'INT-Pivots'!G157)</f>
        <v/>
      </c>
      <c r="C157" s="103" t="str">
        <f>IF('INT-Pivots'!H157="","",'INT-Pivots'!H157)</f>
        <v/>
      </c>
      <c r="D157" s="104" t="str">
        <f>IF('INT-Pivots'!I157="","",IF(VALUE('INT-Pivots'!I157)=0,"",VALUE('INT-Pivots'!I157)))</f>
        <v/>
      </c>
      <c r="E157" s="105" t="str">
        <f>IF('INT-Pivots'!J157=0,"",'INT-Pivots'!J157)</f>
        <v/>
      </c>
      <c r="F157" s="115" t="str">
        <f>IF('INT-Pivots'!K157="","",IF('INT-Pivots'!K157="(blank)","Project end",VALUE('INT-Pivots'!K157)))</f>
        <v/>
      </c>
      <c r="G157" s="106" t="str">
        <f>IF('INT-Pivots'!S157="","",IF('INT-Pivots'!S157="(blank)","-",'INT-Pivots'!S157))</f>
        <v/>
      </c>
      <c r="H157" s="103" t="str">
        <f>IF('INT-Pivots'!L157=0,"",'INT-Pivots'!L157)</f>
        <v/>
      </c>
      <c r="I157" s="107" t="str">
        <f>IF('INT-Pivots'!M157=0,"",IF('INT-Pivots'!M157="(blank)","",'INT-Pivots'!M157))</f>
        <v/>
      </c>
      <c r="J157" s="103" t="str">
        <f>IF('INT-Pivots'!N157="","",'INT-Pivots'!N157)</f>
        <v/>
      </c>
      <c r="K157" s="103" t="str">
        <f>IF('INT-Pivots'!F157=0,"",IF('INT-Pivots'!F157="(blank)","",'INT-Pivots'!F157))</f>
        <v/>
      </c>
      <c r="L157" s="81" t="str">
        <f>IF('INT-Pivots'!O157="","",'INT-Pivots'!O157)</f>
        <v/>
      </c>
      <c r="M157" s="81"/>
      <c r="N157" s="81"/>
      <c r="O157" s="81"/>
      <c r="P157" s="61"/>
      <c r="Q157" s="61"/>
      <c r="R157" s="108"/>
      <c r="S157" s="109"/>
      <c r="T157" s="109"/>
      <c r="U157" s="109"/>
      <c r="V157" s="109"/>
      <c r="W157" s="109"/>
      <c r="X157" s="109"/>
      <c r="Y157" s="109"/>
      <c r="Z157" s="109"/>
      <c r="AA157" s="109"/>
      <c r="AB157" s="109"/>
      <c r="AC157" s="109"/>
      <c r="AD157" s="109"/>
      <c r="AE157" s="109"/>
      <c r="AF157" s="109"/>
      <c r="AG157" s="109"/>
      <c r="AH157" s="109"/>
      <c r="AI157" s="109"/>
      <c r="AJ157" s="109"/>
      <c r="AK157" s="109"/>
      <c r="AL157" s="109"/>
      <c r="AM157" s="109"/>
      <c r="AN157" s="109"/>
      <c r="AO157" s="109"/>
      <c r="AP157" s="109"/>
      <c r="AQ157" s="109"/>
      <c r="AR157" s="109"/>
      <c r="AS157" s="109"/>
      <c r="AT157" s="109"/>
      <c r="AU157" s="109"/>
      <c r="AV157" s="109"/>
    </row>
    <row r="158" spans="2:48" s="57" customFormat="1" ht="13.5" x14ac:dyDescent="0.25">
      <c r="B158" s="102" t="str">
        <f>IF('INT-Pivots'!G158="","",'INT-Pivots'!G158)</f>
        <v/>
      </c>
      <c r="C158" s="103" t="str">
        <f>IF('INT-Pivots'!H158="","",'INT-Pivots'!H158)</f>
        <v/>
      </c>
      <c r="D158" s="104" t="str">
        <f>IF('INT-Pivots'!I158="","",IF(VALUE('INT-Pivots'!I158)=0,"",VALUE('INT-Pivots'!I158)))</f>
        <v/>
      </c>
      <c r="E158" s="105" t="str">
        <f>IF('INT-Pivots'!J158=0,"",'INT-Pivots'!J158)</f>
        <v/>
      </c>
      <c r="F158" s="115" t="str">
        <f>IF('INT-Pivots'!K158="","",IF('INT-Pivots'!K158="(blank)","Project end",VALUE('INT-Pivots'!K158)))</f>
        <v/>
      </c>
      <c r="G158" s="106" t="str">
        <f>IF('INT-Pivots'!S158="","",IF('INT-Pivots'!S158="(blank)","-",'INT-Pivots'!S158))</f>
        <v/>
      </c>
      <c r="H158" s="103" t="str">
        <f>IF('INT-Pivots'!L158=0,"",'INT-Pivots'!L158)</f>
        <v/>
      </c>
      <c r="I158" s="107" t="str">
        <f>IF('INT-Pivots'!M158=0,"",IF('INT-Pivots'!M158="(blank)","",'INT-Pivots'!M158))</f>
        <v/>
      </c>
      <c r="J158" s="103" t="str">
        <f>IF('INT-Pivots'!N158="","",'INT-Pivots'!N158)</f>
        <v/>
      </c>
      <c r="K158" s="103" t="str">
        <f>IF('INT-Pivots'!F158=0,"",IF('INT-Pivots'!F158="(blank)","",'INT-Pivots'!F158))</f>
        <v/>
      </c>
      <c r="L158" s="81" t="str">
        <f>IF('INT-Pivots'!O158="","",'INT-Pivots'!O158)</f>
        <v/>
      </c>
      <c r="M158" s="81"/>
      <c r="N158" s="81"/>
      <c r="O158" s="81"/>
      <c r="P158" s="61"/>
      <c r="Q158" s="61"/>
      <c r="R158" s="108"/>
      <c r="S158" s="109"/>
      <c r="T158" s="109"/>
      <c r="U158" s="109"/>
      <c r="V158" s="109"/>
      <c r="W158" s="109"/>
      <c r="X158" s="109"/>
      <c r="Y158" s="109"/>
      <c r="Z158" s="109"/>
      <c r="AA158" s="109"/>
      <c r="AB158" s="109"/>
      <c r="AC158" s="109"/>
      <c r="AD158" s="109"/>
      <c r="AE158" s="109"/>
      <c r="AF158" s="109"/>
      <c r="AG158" s="109"/>
      <c r="AH158" s="109"/>
      <c r="AI158" s="109"/>
      <c r="AJ158" s="109"/>
      <c r="AK158" s="109"/>
      <c r="AL158" s="109"/>
      <c r="AM158" s="109"/>
      <c r="AN158" s="109"/>
      <c r="AO158" s="109"/>
      <c r="AP158" s="109"/>
      <c r="AQ158" s="109"/>
      <c r="AR158" s="109"/>
      <c r="AS158" s="109"/>
      <c r="AT158" s="109"/>
      <c r="AU158" s="109"/>
      <c r="AV158" s="109"/>
    </row>
    <row r="159" spans="2:48" s="57" customFormat="1" ht="13.5" x14ac:dyDescent="0.25">
      <c r="B159" s="102" t="str">
        <f>IF('INT-Pivots'!G159="","",'INT-Pivots'!G159)</f>
        <v/>
      </c>
      <c r="C159" s="103" t="str">
        <f>IF('INT-Pivots'!H159="","",'INT-Pivots'!H159)</f>
        <v/>
      </c>
      <c r="D159" s="104" t="str">
        <f>IF('INT-Pivots'!I159="","",IF(VALUE('INT-Pivots'!I159)=0,"",VALUE('INT-Pivots'!I159)))</f>
        <v/>
      </c>
      <c r="E159" s="105" t="str">
        <f>IF('INT-Pivots'!J159=0,"",'INT-Pivots'!J159)</f>
        <v/>
      </c>
      <c r="F159" s="115" t="str">
        <f>IF('INT-Pivots'!K159="","",IF('INT-Pivots'!K159="(blank)","Project end",VALUE('INT-Pivots'!K159)))</f>
        <v/>
      </c>
      <c r="G159" s="106" t="str">
        <f>IF('INT-Pivots'!S159="","",IF('INT-Pivots'!S159="(blank)","-",'INT-Pivots'!S159))</f>
        <v/>
      </c>
      <c r="H159" s="103" t="str">
        <f>IF('INT-Pivots'!L159=0,"",'INT-Pivots'!L159)</f>
        <v/>
      </c>
      <c r="I159" s="107" t="str">
        <f>IF('INT-Pivots'!M159=0,"",IF('INT-Pivots'!M159="(blank)","",'INT-Pivots'!M159))</f>
        <v/>
      </c>
      <c r="J159" s="103" t="str">
        <f>IF('INT-Pivots'!N159="","",'INT-Pivots'!N159)</f>
        <v/>
      </c>
      <c r="K159" s="103" t="str">
        <f>IF('INT-Pivots'!F159=0,"",IF('INT-Pivots'!F159="(blank)","",'INT-Pivots'!F159))</f>
        <v/>
      </c>
      <c r="L159" s="81" t="str">
        <f>IF('INT-Pivots'!O159="","",'INT-Pivots'!O159)</f>
        <v/>
      </c>
      <c r="M159" s="81"/>
      <c r="N159" s="81"/>
      <c r="O159" s="81"/>
      <c r="P159" s="61"/>
      <c r="Q159" s="61"/>
      <c r="R159" s="108"/>
      <c r="S159" s="109"/>
      <c r="T159" s="109"/>
      <c r="U159" s="109"/>
      <c r="V159" s="109"/>
      <c r="W159" s="109"/>
      <c r="X159" s="109"/>
      <c r="Y159" s="109"/>
      <c r="Z159" s="109"/>
      <c r="AA159" s="109"/>
      <c r="AB159" s="109"/>
      <c r="AC159" s="109"/>
      <c r="AD159" s="109"/>
      <c r="AE159" s="109"/>
      <c r="AF159" s="109"/>
      <c r="AG159" s="109"/>
      <c r="AH159" s="109"/>
      <c r="AI159" s="109"/>
      <c r="AJ159" s="109"/>
      <c r="AK159" s="109"/>
      <c r="AL159" s="109"/>
      <c r="AM159" s="109"/>
      <c r="AN159" s="109"/>
      <c r="AO159" s="109"/>
      <c r="AP159" s="109"/>
      <c r="AQ159" s="109"/>
      <c r="AR159" s="109"/>
      <c r="AS159" s="109"/>
      <c r="AT159" s="109"/>
      <c r="AU159" s="109"/>
      <c r="AV159" s="109"/>
    </row>
    <row r="160" spans="2:48" s="57" customFormat="1" ht="13.5" x14ac:dyDescent="0.25">
      <c r="B160" s="102" t="str">
        <f>IF('INT-Pivots'!G160="","",'INT-Pivots'!G160)</f>
        <v/>
      </c>
      <c r="C160" s="103" t="str">
        <f>IF('INT-Pivots'!H160="","",'INT-Pivots'!H160)</f>
        <v/>
      </c>
      <c r="D160" s="104" t="str">
        <f>IF('INT-Pivots'!I160="","",IF(VALUE('INT-Pivots'!I160)=0,"",VALUE('INT-Pivots'!I160)))</f>
        <v/>
      </c>
      <c r="E160" s="105" t="str">
        <f>IF('INT-Pivots'!J160=0,"",'INT-Pivots'!J160)</f>
        <v/>
      </c>
      <c r="F160" s="115" t="str">
        <f>IF('INT-Pivots'!K160="","",IF('INT-Pivots'!K160="(blank)","Project end",VALUE('INT-Pivots'!K160)))</f>
        <v/>
      </c>
      <c r="G160" s="106" t="str">
        <f>IF('INT-Pivots'!S160="","",IF('INT-Pivots'!S160="(blank)","-",'INT-Pivots'!S160))</f>
        <v/>
      </c>
      <c r="H160" s="103" t="str">
        <f>IF('INT-Pivots'!L160=0,"",'INT-Pivots'!L160)</f>
        <v/>
      </c>
      <c r="I160" s="107" t="str">
        <f>IF('INT-Pivots'!M160=0,"",IF('INT-Pivots'!M160="(blank)","",'INT-Pivots'!M160))</f>
        <v/>
      </c>
      <c r="J160" s="103" t="str">
        <f>IF('INT-Pivots'!N160="","",'INT-Pivots'!N160)</f>
        <v/>
      </c>
      <c r="K160" s="103" t="str">
        <f>IF('INT-Pivots'!F160=0,"",IF('INT-Pivots'!F160="(blank)","",'INT-Pivots'!F160))</f>
        <v/>
      </c>
      <c r="L160" s="81" t="str">
        <f>IF('INT-Pivots'!O160="","",'INT-Pivots'!O160)</f>
        <v/>
      </c>
      <c r="M160" s="81"/>
      <c r="N160" s="81"/>
      <c r="O160" s="81"/>
      <c r="P160" s="61"/>
      <c r="Q160" s="61"/>
      <c r="R160" s="108"/>
      <c r="S160" s="109"/>
      <c r="T160" s="109"/>
      <c r="U160" s="109"/>
      <c r="V160" s="109"/>
      <c r="W160" s="109"/>
      <c r="X160" s="109"/>
      <c r="Y160" s="109"/>
      <c r="Z160" s="109"/>
      <c r="AA160" s="109"/>
      <c r="AB160" s="109"/>
      <c r="AC160" s="109"/>
      <c r="AD160" s="109"/>
      <c r="AE160" s="109"/>
      <c r="AF160" s="109"/>
      <c r="AG160" s="109"/>
      <c r="AH160" s="109"/>
      <c r="AI160" s="109"/>
      <c r="AJ160" s="109"/>
      <c r="AK160" s="109"/>
      <c r="AL160" s="109"/>
      <c r="AM160" s="109"/>
      <c r="AN160" s="109"/>
      <c r="AO160" s="109"/>
      <c r="AP160" s="109"/>
      <c r="AQ160" s="109"/>
      <c r="AR160" s="109"/>
      <c r="AS160" s="109"/>
      <c r="AT160" s="109"/>
      <c r="AU160" s="109"/>
      <c r="AV160" s="109"/>
    </row>
    <row r="161" spans="2:48" s="57" customFormat="1" ht="13.5" x14ac:dyDescent="0.25">
      <c r="B161" s="102" t="str">
        <f>IF('INT-Pivots'!G161="","",'INT-Pivots'!G161)</f>
        <v/>
      </c>
      <c r="C161" s="103" t="str">
        <f>IF('INT-Pivots'!H161="","",'INT-Pivots'!H161)</f>
        <v/>
      </c>
      <c r="D161" s="104" t="str">
        <f>IF('INT-Pivots'!I161="","",IF(VALUE('INT-Pivots'!I161)=0,"",VALUE('INT-Pivots'!I161)))</f>
        <v/>
      </c>
      <c r="E161" s="105" t="str">
        <f>IF('INT-Pivots'!J161=0,"",'INT-Pivots'!J161)</f>
        <v/>
      </c>
      <c r="F161" s="115" t="str">
        <f>IF('INT-Pivots'!K161="","",IF('INT-Pivots'!K161="(blank)","Project end",VALUE('INT-Pivots'!K161)))</f>
        <v/>
      </c>
      <c r="G161" s="106" t="str">
        <f>IF('INT-Pivots'!S161="","",IF('INT-Pivots'!S161="(blank)","-",'INT-Pivots'!S161))</f>
        <v/>
      </c>
      <c r="H161" s="103" t="str">
        <f>IF('INT-Pivots'!L161=0,"",'INT-Pivots'!L161)</f>
        <v/>
      </c>
      <c r="I161" s="107" t="str">
        <f>IF('INT-Pivots'!M161=0,"",IF('INT-Pivots'!M161="(blank)","",'INT-Pivots'!M161))</f>
        <v/>
      </c>
      <c r="J161" s="103" t="str">
        <f>IF('INT-Pivots'!N161="","",'INT-Pivots'!N161)</f>
        <v/>
      </c>
      <c r="K161" s="103" t="str">
        <f>IF('INT-Pivots'!F161=0,"",IF('INT-Pivots'!F161="(blank)","",'INT-Pivots'!F161))</f>
        <v/>
      </c>
      <c r="L161" s="81" t="str">
        <f>IF('INT-Pivots'!O161="","",'INT-Pivots'!O161)</f>
        <v/>
      </c>
      <c r="M161" s="81"/>
      <c r="N161" s="81"/>
      <c r="O161" s="81"/>
      <c r="P161" s="61"/>
      <c r="Q161" s="61"/>
      <c r="R161" s="108"/>
      <c r="S161" s="109"/>
      <c r="T161" s="109"/>
      <c r="U161" s="109"/>
      <c r="V161" s="109"/>
      <c r="W161" s="109"/>
      <c r="X161" s="109"/>
      <c r="Y161" s="109"/>
      <c r="Z161" s="109"/>
      <c r="AA161" s="109"/>
      <c r="AB161" s="109"/>
      <c r="AC161" s="109"/>
      <c r="AD161" s="109"/>
      <c r="AE161" s="109"/>
      <c r="AF161" s="109"/>
      <c r="AG161" s="109"/>
      <c r="AH161" s="109"/>
      <c r="AI161" s="109"/>
      <c r="AJ161" s="109"/>
      <c r="AK161" s="109"/>
      <c r="AL161" s="109"/>
      <c r="AM161" s="109"/>
      <c r="AN161" s="109"/>
      <c r="AO161" s="109"/>
      <c r="AP161" s="109"/>
      <c r="AQ161" s="109"/>
      <c r="AR161" s="109"/>
      <c r="AS161" s="109"/>
      <c r="AT161" s="109"/>
      <c r="AU161" s="109"/>
      <c r="AV161" s="109"/>
    </row>
    <row r="162" spans="2:48" s="57" customFormat="1" ht="13.5" x14ac:dyDescent="0.25">
      <c r="B162" s="102" t="str">
        <f>IF('INT-Pivots'!G162="","",'INT-Pivots'!G162)</f>
        <v/>
      </c>
      <c r="C162" s="103" t="str">
        <f>IF('INT-Pivots'!H162="","",'INT-Pivots'!H162)</f>
        <v/>
      </c>
      <c r="D162" s="104" t="str">
        <f>IF('INT-Pivots'!I162="","",IF(VALUE('INT-Pivots'!I162)=0,"",VALUE('INT-Pivots'!I162)))</f>
        <v/>
      </c>
      <c r="E162" s="105" t="str">
        <f>IF('INT-Pivots'!J162=0,"",'INT-Pivots'!J162)</f>
        <v/>
      </c>
      <c r="F162" s="115" t="str">
        <f>IF('INT-Pivots'!K162="","",IF('INT-Pivots'!K162="(blank)","Project end",VALUE('INT-Pivots'!K162)))</f>
        <v/>
      </c>
      <c r="G162" s="106" t="str">
        <f>IF('INT-Pivots'!S162="","",IF('INT-Pivots'!S162="(blank)","-",'INT-Pivots'!S162))</f>
        <v/>
      </c>
      <c r="H162" s="103" t="str">
        <f>IF('INT-Pivots'!L162=0,"",'INT-Pivots'!L162)</f>
        <v/>
      </c>
      <c r="I162" s="107" t="str">
        <f>IF('INT-Pivots'!M162=0,"",IF('INT-Pivots'!M162="(blank)","",'INT-Pivots'!M162))</f>
        <v/>
      </c>
      <c r="J162" s="103" t="str">
        <f>IF('INT-Pivots'!N162="","",'INT-Pivots'!N162)</f>
        <v/>
      </c>
      <c r="K162" s="103" t="str">
        <f>IF('INT-Pivots'!F162=0,"",IF('INT-Pivots'!F162="(blank)","",'INT-Pivots'!F162))</f>
        <v/>
      </c>
      <c r="L162" s="81" t="str">
        <f>IF('INT-Pivots'!O162="","",'INT-Pivots'!O162)</f>
        <v/>
      </c>
      <c r="M162" s="81"/>
      <c r="N162" s="81"/>
      <c r="O162" s="81"/>
      <c r="P162" s="61"/>
      <c r="Q162" s="61"/>
      <c r="R162" s="108"/>
      <c r="S162" s="109"/>
      <c r="T162" s="109"/>
      <c r="U162" s="109"/>
      <c r="V162" s="109"/>
      <c r="W162" s="109"/>
      <c r="X162" s="109"/>
      <c r="Y162" s="109"/>
      <c r="Z162" s="109"/>
      <c r="AA162" s="109"/>
      <c r="AB162" s="109"/>
      <c r="AC162" s="109"/>
      <c r="AD162" s="109"/>
      <c r="AE162" s="109"/>
      <c r="AF162" s="109"/>
      <c r="AG162" s="109"/>
      <c r="AH162" s="109"/>
      <c r="AI162" s="109"/>
      <c r="AJ162" s="109"/>
      <c r="AK162" s="109"/>
      <c r="AL162" s="109"/>
      <c r="AM162" s="109"/>
      <c r="AN162" s="109"/>
      <c r="AO162" s="109"/>
      <c r="AP162" s="109"/>
      <c r="AQ162" s="109"/>
      <c r="AR162" s="109"/>
      <c r="AS162" s="109"/>
      <c r="AT162" s="109"/>
      <c r="AU162" s="109"/>
      <c r="AV162" s="109"/>
    </row>
    <row r="163" spans="2:48" s="57" customFormat="1" ht="13.5" x14ac:dyDescent="0.25">
      <c r="B163" s="102" t="str">
        <f>IF('INT-Pivots'!G163="","",'INT-Pivots'!G163)</f>
        <v/>
      </c>
      <c r="C163" s="103" t="str">
        <f>IF('INT-Pivots'!H163="","",'INT-Pivots'!H163)</f>
        <v/>
      </c>
      <c r="D163" s="104" t="str">
        <f>IF('INT-Pivots'!I163="","",IF(VALUE('INT-Pivots'!I163)=0,"",VALUE('INT-Pivots'!I163)))</f>
        <v/>
      </c>
      <c r="E163" s="105" t="str">
        <f>IF('INT-Pivots'!J163=0,"",'INT-Pivots'!J163)</f>
        <v/>
      </c>
      <c r="F163" s="115" t="str">
        <f>IF('INT-Pivots'!K163="","",IF('INT-Pivots'!K163="(blank)","Project end",VALUE('INT-Pivots'!K163)))</f>
        <v/>
      </c>
      <c r="G163" s="106" t="str">
        <f>IF('INT-Pivots'!S163="","",IF('INT-Pivots'!S163="(blank)","-",'INT-Pivots'!S163))</f>
        <v/>
      </c>
      <c r="H163" s="103" t="str">
        <f>IF('INT-Pivots'!L163=0,"",'INT-Pivots'!L163)</f>
        <v/>
      </c>
      <c r="I163" s="107" t="str">
        <f>IF('INT-Pivots'!M163=0,"",IF('INT-Pivots'!M163="(blank)","",'INT-Pivots'!M163))</f>
        <v/>
      </c>
      <c r="J163" s="103" t="str">
        <f>IF('INT-Pivots'!N163="","",'INT-Pivots'!N163)</f>
        <v/>
      </c>
      <c r="K163" s="103" t="str">
        <f>IF('INT-Pivots'!F163=0,"",IF('INT-Pivots'!F163="(blank)","",'INT-Pivots'!F163))</f>
        <v/>
      </c>
      <c r="L163" s="81" t="str">
        <f>IF('INT-Pivots'!O163="","",'INT-Pivots'!O163)</f>
        <v/>
      </c>
      <c r="M163" s="81"/>
      <c r="N163" s="81"/>
      <c r="O163" s="81"/>
      <c r="P163" s="61"/>
      <c r="Q163" s="61"/>
      <c r="R163" s="108"/>
      <c r="S163" s="109"/>
      <c r="T163" s="109"/>
      <c r="U163" s="109"/>
      <c r="V163" s="109"/>
      <c r="W163" s="109"/>
      <c r="X163" s="109"/>
      <c r="Y163" s="109"/>
      <c r="Z163" s="109"/>
      <c r="AA163" s="109"/>
      <c r="AB163" s="109"/>
      <c r="AC163" s="109"/>
      <c r="AD163" s="109"/>
      <c r="AE163" s="109"/>
      <c r="AF163" s="109"/>
      <c r="AG163" s="109"/>
      <c r="AH163" s="109"/>
      <c r="AI163" s="109"/>
      <c r="AJ163" s="109"/>
      <c r="AK163" s="109"/>
      <c r="AL163" s="109"/>
      <c r="AM163" s="109"/>
      <c r="AN163" s="109"/>
      <c r="AO163" s="109"/>
      <c r="AP163" s="109"/>
      <c r="AQ163" s="109"/>
      <c r="AR163" s="109"/>
      <c r="AS163" s="109"/>
      <c r="AT163" s="109"/>
      <c r="AU163" s="109"/>
      <c r="AV163" s="109"/>
    </row>
    <row r="164" spans="2:48" s="57" customFormat="1" ht="13.5" x14ac:dyDescent="0.25">
      <c r="B164" s="102" t="str">
        <f>IF('INT-Pivots'!G164="","",'INT-Pivots'!G164)</f>
        <v/>
      </c>
      <c r="C164" s="103" t="str">
        <f>IF('INT-Pivots'!H164="","",'INT-Pivots'!H164)</f>
        <v/>
      </c>
      <c r="D164" s="104" t="str">
        <f>IF('INT-Pivots'!I164="","",IF(VALUE('INT-Pivots'!I164)=0,"",VALUE('INT-Pivots'!I164)))</f>
        <v/>
      </c>
      <c r="E164" s="105" t="str">
        <f>IF('INT-Pivots'!J164=0,"",'INT-Pivots'!J164)</f>
        <v/>
      </c>
      <c r="F164" s="115" t="str">
        <f>IF('INT-Pivots'!K164="","",IF('INT-Pivots'!K164="(blank)","Project end",VALUE('INT-Pivots'!K164)))</f>
        <v/>
      </c>
      <c r="G164" s="106" t="str">
        <f>IF('INT-Pivots'!S164="","",IF('INT-Pivots'!S164="(blank)","-",'INT-Pivots'!S164))</f>
        <v/>
      </c>
      <c r="H164" s="103" t="str">
        <f>IF('INT-Pivots'!L164=0,"",'INT-Pivots'!L164)</f>
        <v/>
      </c>
      <c r="I164" s="107" t="str">
        <f>IF('INT-Pivots'!M164=0,"",IF('INT-Pivots'!M164="(blank)","",'INT-Pivots'!M164))</f>
        <v/>
      </c>
      <c r="J164" s="103" t="str">
        <f>IF('INT-Pivots'!N164="","",'INT-Pivots'!N164)</f>
        <v/>
      </c>
      <c r="K164" s="103" t="str">
        <f>IF('INT-Pivots'!F164=0,"",IF('INT-Pivots'!F164="(blank)","",'INT-Pivots'!F164))</f>
        <v/>
      </c>
      <c r="L164" s="81" t="str">
        <f>IF('INT-Pivots'!O164="","",'INT-Pivots'!O164)</f>
        <v/>
      </c>
      <c r="M164" s="81"/>
      <c r="N164" s="81"/>
      <c r="O164" s="81"/>
      <c r="P164" s="61"/>
      <c r="Q164" s="61"/>
      <c r="R164" s="108"/>
      <c r="S164" s="109"/>
      <c r="T164" s="109"/>
      <c r="U164" s="109"/>
      <c r="V164" s="109"/>
      <c r="W164" s="109"/>
      <c r="X164" s="109"/>
      <c r="Y164" s="109"/>
      <c r="Z164" s="109"/>
      <c r="AA164" s="109"/>
      <c r="AB164" s="109"/>
      <c r="AC164" s="109"/>
      <c r="AD164" s="109"/>
      <c r="AE164" s="109"/>
      <c r="AF164" s="109"/>
      <c r="AG164" s="109"/>
      <c r="AH164" s="109"/>
      <c r="AI164" s="109"/>
      <c r="AJ164" s="109"/>
      <c r="AK164" s="109"/>
      <c r="AL164" s="109"/>
      <c r="AM164" s="109"/>
      <c r="AN164" s="109"/>
      <c r="AO164" s="109"/>
      <c r="AP164" s="109"/>
      <c r="AQ164" s="109"/>
      <c r="AR164" s="109"/>
      <c r="AS164" s="109"/>
      <c r="AT164" s="109"/>
      <c r="AU164" s="109"/>
      <c r="AV164" s="109"/>
    </row>
    <row r="165" spans="2:48" s="57" customFormat="1" ht="13.5" x14ac:dyDescent="0.25">
      <c r="B165" s="102" t="str">
        <f>IF('INT-Pivots'!G165="","",'INT-Pivots'!G165)</f>
        <v/>
      </c>
      <c r="C165" s="103" t="str">
        <f>IF('INT-Pivots'!H165="","",'INT-Pivots'!H165)</f>
        <v/>
      </c>
      <c r="D165" s="104" t="str">
        <f>IF('INT-Pivots'!I165="","",IF(VALUE('INT-Pivots'!I165)=0,"",VALUE('INT-Pivots'!I165)))</f>
        <v/>
      </c>
      <c r="E165" s="105" t="str">
        <f>IF('INT-Pivots'!J165=0,"",'INT-Pivots'!J165)</f>
        <v/>
      </c>
      <c r="F165" s="115" t="str">
        <f>IF('INT-Pivots'!K165="","",IF('INT-Pivots'!K165="(blank)","Project end",VALUE('INT-Pivots'!K165)))</f>
        <v/>
      </c>
      <c r="G165" s="106" t="str">
        <f>IF('INT-Pivots'!S165="","",IF('INT-Pivots'!S165="(blank)","-",'INT-Pivots'!S165))</f>
        <v/>
      </c>
      <c r="H165" s="103" t="str">
        <f>IF('INT-Pivots'!L165=0,"",'INT-Pivots'!L165)</f>
        <v/>
      </c>
      <c r="I165" s="107" t="str">
        <f>IF('INT-Pivots'!M165=0,"",IF('INT-Pivots'!M165="(blank)","",'INT-Pivots'!M165))</f>
        <v/>
      </c>
      <c r="J165" s="103" t="str">
        <f>IF('INT-Pivots'!N165="","",'INT-Pivots'!N165)</f>
        <v/>
      </c>
      <c r="K165" s="103" t="str">
        <f>IF('INT-Pivots'!F165=0,"",IF('INT-Pivots'!F165="(blank)","",'INT-Pivots'!F165))</f>
        <v/>
      </c>
      <c r="L165" s="81" t="str">
        <f>IF('INT-Pivots'!O165="","",'INT-Pivots'!O165)</f>
        <v/>
      </c>
      <c r="M165" s="81"/>
      <c r="N165" s="81"/>
      <c r="O165" s="81"/>
      <c r="P165" s="61"/>
      <c r="Q165" s="61"/>
      <c r="R165" s="108"/>
      <c r="S165" s="109"/>
      <c r="T165" s="109"/>
      <c r="U165" s="109"/>
      <c r="V165" s="109"/>
      <c r="W165" s="109"/>
      <c r="X165" s="109"/>
      <c r="Y165" s="109"/>
      <c r="Z165" s="109"/>
      <c r="AA165" s="109"/>
      <c r="AB165" s="109"/>
      <c r="AC165" s="109"/>
      <c r="AD165" s="109"/>
      <c r="AE165" s="109"/>
      <c r="AF165" s="109"/>
      <c r="AG165" s="109"/>
      <c r="AH165" s="109"/>
      <c r="AI165" s="109"/>
      <c r="AJ165" s="109"/>
      <c r="AK165" s="109"/>
      <c r="AL165" s="109"/>
      <c r="AM165" s="109"/>
      <c r="AN165" s="109"/>
      <c r="AO165" s="109"/>
      <c r="AP165" s="109"/>
      <c r="AQ165" s="109"/>
      <c r="AR165" s="109"/>
      <c r="AS165" s="109"/>
      <c r="AT165" s="109"/>
      <c r="AU165" s="109"/>
      <c r="AV165" s="109"/>
    </row>
    <row r="166" spans="2:48" s="57" customFormat="1" ht="13.5" x14ac:dyDescent="0.25">
      <c r="B166" s="102" t="str">
        <f>IF('INT-Pivots'!G166="","",'INT-Pivots'!G166)</f>
        <v/>
      </c>
      <c r="C166" s="103" t="str">
        <f>IF('INT-Pivots'!H166="","",'INT-Pivots'!H166)</f>
        <v/>
      </c>
      <c r="D166" s="104" t="str">
        <f>IF('INT-Pivots'!I166="","",IF(VALUE('INT-Pivots'!I166)=0,"",VALUE('INT-Pivots'!I166)))</f>
        <v/>
      </c>
      <c r="E166" s="105" t="str">
        <f>IF('INT-Pivots'!J166=0,"",'INT-Pivots'!J166)</f>
        <v/>
      </c>
      <c r="F166" s="115" t="str">
        <f>IF('INT-Pivots'!K166="","",IF('INT-Pivots'!K166="(blank)","Project end",VALUE('INT-Pivots'!K166)))</f>
        <v/>
      </c>
      <c r="G166" s="106" t="str">
        <f>IF('INT-Pivots'!S166="","",IF('INT-Pivots'!S166="(blank)","-",'INT-Pivots'!S166))</f>
        <v/>
      </c>
      <c r="H166" s="103" t="str">
        <f>IF('INT-Pivots'!L166=0,"",'INT-Pivots'!L166)</f>
        <v/>
      </c>
      <c r="I166" s="107" t="str">
        <f>IF('INT-Pivots'!M166=0,"",IF('INT-Pivots'!M166="(blank)","",'INT-Pivots'!M166))</f>
        <v/>
      </c>
      <c r="J166" s="103" t="str">
        <f>IF('INT-Pivots'!N166="","",'INT-Pivots'!N166)</f>
        <v/>
      </c>
      <c r="K166" s="103" t="str">
        <f>IF('INT-Pivots'!F166=0,"",IF('INT-Pivots'!F166="(blank)","",'INT-Pivots'!F166))</f>
        <v/>
      </c>
      <c r="L166" s="81" t="str">
        <f>IF('INT-Pivots'!O166="","",'INT-Pivots'!O166)</f>
        <v/>
      </c>
      <c r="M166" s="81"/>
      <c r="N166" s="81"/>
      <c r="O166" s="81"/>
      <c r="P166" s="61"/>
      <c r="Q166" s="61"/>
      <c r="R166" s="108"/>
      <c r="S166" s="109"/>
      <c r="T166" s="109"/>
      <c r="U166" s="109"/>
      <c r="V166" s="109"/>
      <c r="W166" s="109"/>
      <c r="X166" s="109"/>
      <c r="Y166" s="109"/>
      <c r="Z166" s="109"/>
      <c r="AA166" s="109"/>
      <c r="AB166" s="109"/>
      <c r="AC166" s="109"/>
      <c r="AD166" s="109"/>
      <c r="AE166" s="109"/>
      <c r="AF166" s="109"/>
      <c r="AG166" s="109"/>
      <c r="AH166" s="109"/>
      <c r="AI166" s="109"/>
      <c r="AJ166" s="109"/>
      <c r="AK166" s="109"/>
      <c r="AL166" s="109"/>
      <c r="AM166" s="109"/>
      <c r="AN166" s="109"/>
      <c r="AO166" s="109"/>
      <c r="AP166" s="109"/>
      <c r="AQ166" s="109"/>
      <c r="AR166" s="109"/>
      <c r="AS166" s="109"/>
      <c r="AT166" s="109"/>
      <c r="AU166" s="109"/>
      <c r="AV166" s="109"/>
    </row>
    <row r="167" spans="2:48" s="57" customFormat="1" ht="13.5" x14ac:dyDescent="0.25">
      <c r="B167" s="102" t="str">
        <f>IF('INT-Pivots'!G167="","",'INT-Pivots'!G167)</f>
        <v/>
      </c>
      <c r="C167" s="103" t="str">
        <f>IF('INT-Pivots'!H167="","",'INT-Pivots'!H167)</f>
        <v/>
      </c>
      <c r="D167" s="104" t="str">
        <f>IF('INT-Pivots'!I167="","",IF(VALUE('INT-Pivots'!I167)=0,"",VALUE('INT-Pivots'!I167)))</f>
        <v/>
      </c>
      <c r="E167" s="105" t="str">
        <f>IF('INT-Pivots'!J167=0,"",'INT-Pivots'!J167)</f>
        <v/>
      </c>
      <c r="F167" s="115" t="str">
        <f>IF('INT-Pivots'!K167="","",IF('INT-Pivots'!K167="(blank)","Project end",VALUE('INT-Pivots'!K167)))</f>
        <v/>
      </c>
      <c r="G167" s="106" t="str">
        <f>IF('INT-Pivots'!S167="","",IF('INT-Pivots'!S167="(blank)","-",'INT-Pivots'!S167))</f>
        <v/>
      </c>
      <c r="H167" s="103" t="str">
        <f>IF('INT-Pivots'!L167=0,"",'INT-Pivots'!L167)</f>
        <v/>
      </c>
      <c r="I167" s="107" t="str">
        <f>IF('INT-Pivots'!M167=0,"",IF('INT-Pivots'!M167="(blank)","",'INT-Pivots'!M167))</f>
        <v/>
      </c>
      <c r="J167" s="103" t="str">
        <f>IF('INT-Pivots'!N167="","",'INT-Pivots'!N167)</f>
        <v/>
      </c>
      <c r="K167" s="103" t="str">
        <f>IF('INT-Pivots'!F167=0,"",IF('INT-Pivots'!F167="(blank)","",'INT-Pivots'!F167))</f>
        <v/>
      </c>
      <c r="L167" s="81" t="str">
        <f>IF('INT-Pivots'!O167="","",'INT-Pivots'!O167)</f>
        <v/>
      </c>
      <c r="M167" s="81"/>
      <c r="N167" s="81"/>
      <c r="O167" s="81"/>
      <c r="P167" s="61"/>
      <c r="Q167" s="61"/>
      <c r="R167" s="108"/>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09"/>
      <c r="AN167" s="109"/>
      <c r="AO167" s="109"/>
      <c r="AP167" s="109"/>
      <c r="AQ167" s="109"/>
      <c r="AR167" s="109"/>
      <c r="AS167" s="109"/>
      <c r="AT167" s="109"/>
      <c r="AU167" s="109"/>
      <c r="AV167" s="109"/>
    </row>
    <row r="168" spans="2:48" s="57" customFormat="1" ht="13.5" x14ac:dyDescent="0.25">
      <c r="B168" s="102" t="str">
        <f>IF('INT-Pivots'!G168="","",'INT-Pivots'!G168)</f>
        <v/>
      </c>
      <c r="C168" s="103" t="str">
        <f>IF('INT-Pivots'!H168="","",'INT-Pivots'!H168)</f>
        <v/>
      </c>
      <c r="D168" s="104" t="str">
        <f>IF('INT-Pivots'!I168="","",IF(VALUE('INT-Pivots'!I168)=0,"",VALUE('INT-Pivots'!I168)))</f>
        <v/>
      </c>
      <c r="E168" s="105" t="str">
        <f>IF('INT-Pivots'!J168=0,"",'INT-Pivots'!J168)</f>
        <v/>
      </c>
      <c r="F168" s="115" t="str">
        <f>IF('INT-Pivots'!K168="","",IF('INT-Pivots'!K168="(blank)","Project end",VALUE('INT-Pivots'!K168)))</f>
        <v/>
      </c>
      <c r="G168" s="106" t="str">
        <f>IF('INT-Pivots'!S168="","",IF('INT-Pivots'!S168="(blank)","-",'INT-Pivots'!S168))</f>
        <v/>
      </c>
      <c r="H168" s="103" t="str">
        <f>IF('INT-Pivots'!L168=0,"",'INT-Pivots'!L168)</f>
        <v/>
      </c>
      <c r="I168" s="107" t="str">
        <f>IF('INT-Pivots'!M168=0,"",IF('INT-Pivots'!M168="(blank)","",'INT-Pivots'!M168))</f>
        <v/>
      </c>
      <c r="J168" s="103" t="str">
        <f>IF('INT-Pivots'!N168="","",'INT-Pivots'!N168)</f>
        <v/>
      </c>
      <c r="K168" s="103" t="str">
        <f>IF('INT-Pivots'!F168=0,"",IF('INT-Pivots'!F168="(blank)","",'INT-Pivots'!F168))</f>
        <v/>
      </c>
      <c r="L168" s="81" t="str">
        <f>IF('INT-Pivots'!O168="","",'INT-Pivots'!O168)</f>
        <v/>
      </c>
      <c r="M168" s="81"/>
      <c r="N168" s="81"/>
      <c r="O168" s="81"/>
      <c r="P168" s="61"/>
      <c r="Q168" s="61"/>
      <c r="R168" s="108"/>
      <c r="S168" s="109"/>
      <c r="T168" s="109"/>
      <c r="U168" s="109"/>
      <c r="V168" s="109"/>
      <c r="W168" s="109"/>
      <c r="X168" s="109"/>
      <c r="Y168" s="109"/>
      <c r="Z168" s="109"/>
      <c r="AA168" s="109"/>
      <c r="AB168" s="109"/>
      <c r="AC168" s="109"/>
      <c r="AD168" s="109"/>
      <c r="AE168" s="109"/>
      <c r="AF168" s="109"/>
      <c r="AG168" s="109"/>
      <c r="AH168" s="109"/>
      <c r="AI168" s="109"/>
      <c r="AJ168" s="109"/>
      <c r="AK168" s="109"/>
      <c r="AL168" s="109"/>
      <c r="AM168" s="109"/>
      <c r="AN168" s="109"/>
      <c r="AO168" s="109"/>
      <c r="AP168" s="109"/>
      <c r="AQ168" s="109"/>
      <c r="AR168" s="109"/>
      <c r="AS168" s="109"/>
      <c r="AT168" s="109"/>
      <c r="AU168" s="109"/>
      <c r="AV168" s="109"/>
    </row>
    <row r="169" spans="2:48" s="57" customFormat="1" ht="13.5" x14ac:dyDescent="0.25">
      <c r="B169" s="102" t="str">
        <f>IF('INT-Pivots'!G169="","",'INT-Pivots'!G169)</f>
        <v/>
      </c>
      <c r="C169" s="103" t="str">
        <f>IF('INT-Pivots'!H169="","",'INT-Pivots'!H169)</f>
        <v/>
      </c>
      <c r="D169" s="104" t="str">
        <f>IF('INT-Pivots'!I169="","",IF(VALUE('INT-Pivots'!I169)=0,"",VALUE('INT-Pivots'!I169)))</f>
        <v/>
      </c>
      <c r="E169" s="105" t="str">
        <f>IF('INT-Pivots'!J169=0,"",'INT-Pivots'!J169)</f>
        <v/>
      </c>
      <c r="F169" s="115" t="str">
        <f>IF('INT-Pivots'!K169="","",IF('INT-Pivots'!K169="(blank)","Project end",VALUE('INT-Pivots'!K169)))</f>
        <v/>
      </c>
      <c r="G169" s="106" t="str">
        <f>IF('INT-Pivots'!S169="","",IF('INT-Pivots'!S169="(blank)","-",'INT-Pivots'!S169))</f>
        <v/>
      </c>
      <c r="H169" s="103" t="str">
        <f>IF('INT-Pivots'!L169=0,"",'INT-Pivots'!L169)</f>
        <v/>
      </c>
      <c r="I169" s="107" t="str">
        <f>IF('INT-Pivots'!M169=0,"",IF('INT-Pivots'!M169="(blank)","",'INT-Pivots'!M169))</f>
        <v/>
      </c>
      <c r="J169" s="103" t="str">
        <f>IF('INT-Pivots'!N169="","",'INT-Pivots'!N169)</f>
        <v/>
      </c>
      <c r="K169" s="103" t="str">
        <f>IF('INT-Pivots'!F169=0,"",IF('INT-Pivots'!F169="(blank)","",'INT-Pivots'!F169))</f>
        <v/>
      </c>
      <c r="L169" s="81" t="str">
        <f>IF('INT-Pivots'!O169="","",'INT-Pivots'!O169)</f>
        <v/>
      </c>
      <c r="M169" s="81"/>
      <c r="N169" s="81"/>
      <c r="O169" s="81"/>
      <c r="P169" s="61"/>
      <c r="Q169" s="61"/>
      <c r="R169" s="108"/>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09"/>
      <c r="AN169" s="109"/>
      <c r="AO169" s="109"/>
      <c r="AP169" s="109"/>
      <c r="AQ169" s="109"/>
      <c r="AR169" s="109"/>
      <c r="AS169" s="109"/>
      <c r="AT169" s="109"/>
      <c r="AU169" s="109"/>
      <c r="AV169" s="109"/>
    </row>
    <row r="170" spans="2:48" s="57" customFormat="1" ht="13.5" x14ac:dyDescent="0.25">
      <c r="B170" s="102" t="str">
        <f>IF('INT-Pivots'!G170="","",'INT-Pivots'!G170)</f>
        <v/>
      </c>
      <c r="C170" s="103" t="str">
        <f>IF('INT-Pivots'!H170="","",'INT-Pivots'!H170)</f>
        <v/>
      </c>
      <c r="D170" s="104" t="str">
        <f>IF('INT-Pivots'!I170="","",IF(VALUE('INT-Pivots'!I170)=0,"",VALUE('INT-Pivots'!I170)))</f>
        <v/>
      </c>
      <c r="E170" s="105" t="str">
        <f>IF('INT-Pivots'!J170=0,"",'INT-Pivots'!J170)</f>
        <v/>
      </c>
      <c r="F170" s="115" t="str">
        <f>IF('INT-Pivots'!K170="","",IF('INT-Pivots'!K170="(blank)","Project end",VALUE('INT-Pivots'!K170)))</f>
        <v/>
      </c>
      <c r="G170" s="106" t="str">
        <f>IF('INT-Pivots'!S170="","",IF('INT-Pivots'!S170="(blank)","-",'INT-Pivots'!S170))</f>
        <v/>
      </c>
      <c r="H170" s="103" t="str">
        <f>IF('INT-Pivots'!L170=0,"",'INT-Pivots'!L170)</f>
        <v/>
      </c>
      <c r="I170" s="107" t="str">
        <f>IF('INT-Pivots'!M170=0,"",IF('INT-Pivots'!M170="(blank)","",'INT-Pivots'!M170))</f>
        <v/>
      </c>
      <c r="J170" s="103" t="str">
        <f>IF('INT-Pivots'!N170="","",'INT-Pivots'!N170)</f>
        <v/>
      </c>
      <c r="K170" s="103" t="str">
        <f>IF('INT-Pivots'!F170=0,"",IF('INT-Pivots'!F170="(blank)","",'INT-Pivots'!F170))</f>
        <v/>
      </c>
      <c r="L170" s="81" t="str">
        <f>IF('INT-Pivots'!O170="","",'INT-Pivots'!O170)</f>
        <v/>
      </c>
      <c r="M170" s="81"/>
      <c r="N170" s="81"/>
      <c r="O170" s="81"/>
      <c r="P170" s="61"/>
      <c r="Q170" s="61"/>
      <c r="R170" s="108"/>
      <c r="S170" s="109"/>
      <c r="T170" s="109"/>
      <c r="U170" s="109"/>
      <c r="V170" s="109"/>
      <c r="W170" s="109"/>
      <c r="X170" s="109"/>
      <c r="Y170" s="109"/>
      <c r="Z170" s="109"/>
      <c r="AA170" s="109"/>
      <c r="AB170" s="109"/>
      <c r="AC170" s="109"/>
      <c r="AD170" s="109"/>
      <c r="AE170" s="109"/>
      <c r="AF170" s="109"/>
      <c r="AG170" s="109"/>
      <c r="AH170" s="109"/>
      <c r="AI170" s="109"/>
      <c r="AJ170" s="109"/>
      <c r="AK170" s="109"/>
      <c r="AL170" s="109"/>
      <c r="AM170" s="109"/>
      <c r="AN170" s="109"/>
      <c r="AO170" s="109"/>
      <c r="AP170" s="109"/>
      <c r="AQ170" s="109"/>
      <c r="AR170" s="109"/>
      <c r="AS170" s="109"/>
      <c r="AT170" s="109"/>
      <c r="AU170" s="109"/>
      <c r="AV170" s="109"/>
    </row>
    <row r="171" spans="2:48" s="57" customFormat="1" ht="13.5" x14ac:dyDescent="0.25">
      <c r="B171" s="102" t="str">
        <f>IF('INT-Pivots'!G171="","",'INT-Pivots'!G171)</f>
        <v/>
      </c>
      <c r="C171" s="103" t="str">
        <f>IF('INT-Pivots'!H171="","",'INT-Pivots'!H171)</f>
        <v/>
      </c>
      <c r="D171" s="104" t="str">
        <f>IF('INT-Pivots'!I171="","",IF(VALUE('INT-Pivots'!I171)=0,"",VALUE('INT-Pivots'!I171)))</f>
        <v/>
      </c>
      <c r="E171" s="105" t="str">
        <f>IF('INT-Pivots'!J171=0,"",'INT-Pivots'!J171)</f>
        <v/>
      </c>
      <c r="F171" s="115" t="str">
        <f>IF('INT-Pivots'!K171="","",IF('INT-Pivots'!K171="(blank)","Project end",VALUE('INT-Pivots'!K171)))</f>
        <v/>
      </c>
      <c r="G171" s="106" t="str">
        <f>IF('INT-Pivots'!S171="","",IF('INT-Pivots'!S171="(blank)","-",'INT-Pivots'!S171))</f>
        <v/>
      </c>
      <c r="H171" s="103" t="str">
        <f>IF('INT-Pivots'!L171=0,"",'INT-Pivots'!L171)</f>
        <v/>
      </c>
      <c r="I171" s="107" t="str">
        <f>IF('INT-Pivots'!M171=0,"",IF('INT-Pivots'!M171="(blank)","",'INT-Pivots'!M171))</f>
        <v/>
      </c>
      <c r="J171" s="103" t="str">
        <f>IF('INT-Pivots'!N171="","",'INT-Pivots'!N171)</f>
        <v/>
      </c>
      <c r="K171" s="103" t="str">
        <f>IF('INT-Pivots'!F171=0,"",IF('INT-Pivots'!F171="(blank)","",'INT-Pivots'!F171))</f>
        <v/>
      </c>
      <c r="L171" s="81" t="str">
        <f>IF('INT-Pivots'!O171="","",'INT-Pivots'!O171)</f>
        <v/>
      </c>
      <c r="M171" s="81"/>
      <c r="N171" s="81"/>
      <c r="O171" s="81"/>
      <c r="P171" s="61"/>
      <c r="Q171" s="61"/>
      <c r="R171" s="108"/>
      <c r="S171" s="109"/>
      <c r="T171" s="109"/>
      <c r="U171" s="109"/>
      <c r="V171" s="109"/>
      <c r="W171" s="109"/>
      <c r="X171" s="109"/>
      <c r="Y171" s="109"/>
      <c r="Z171" s="109"/>
      <c r="AA171" s="109"/>
      <c r="AB171" s="109"/>
      <c r="AC171" s="109"/>
      <c r="AD171" s="109"/>
      <c r="AE171" s="109"/>
      <c r="AF171" s="109"/>
      <c r="AG171" s="109"/>
      <c r="AH171" s="109"/>
      <c r="AI171" s="109"/>
      <c r="AJ171" s="109"/>
      <c r="AK171" s="109"/>
      <c r="AL171" s="109"/>
      <c r="AM171" s="109"/>
      <c r="AN171" s="109"/>
      <c r="AO171" s="109"/>
      <c r="AP171" s="109"/>
      <c r="AQ171" s="109"/>
      <c r="AR171" s="109"/>
      <c r="AS171" s="109"/>
      <c r="AT171" s="109"/>
      <c r="AU171" s="109"/>
      <c r="AV171" s="109"/>
    </row>
    <row r="172" spans="2:48" s="57" customFormat="1" ht="13.5" x14ac:dyDescent="0.25">
      <c r="B172" s="102" t="str">
        <f>IF('INT-Pivots'!G172="","",'INT-Pivots'!G172)</f>
        <v/>
      </c>
      <c r="C172" s="103" t="str">
        <f>IF('INT-Pivots'!H172="","",'INT-Pivots'!H172)</f>
        <v/>
      </c>
      <c r="D172" s="104" t="str">
        <f>IF('INT-Pivots'!I172="","",IF(VALUE('INT-Pivots'!I172)=0,"",VALUE('INT-Pivots'!I172)))</f>
        <v/>
      </c>
      <c r="E172" s="105" t="str">
        <f>IF('INT-Pivots'!J172=0,"",'INT-Pivots'!J172)</f>
        <v/>
      </c>
      <c r="F172" s="115" t="str">
        <f>IF('INT-Pivots'!K172="","",IF('INT-Pivots'!K172="(blank)","Project end",VALUE('INT-Pivots'!K172)))</f>
        <v/>
      </c>
      <c r="G172" s="106" t="str">
        <f>IF('INT-Pivots'!S172="","",IF('INT-Pivots'!S172="(blank)","-",'INT-Pivots'!S172))</f>
        <v/>
      </c>
      <c r="H172" s="103" t="str">
        <f>IF('INT-Pivots'!L172=0,"",'INT-Pivots'!L172)</f>
        <v/>
      </c>
      <c r="I172" s="107" t="str">
        <f>IF('INT-Pivots'!M172=0,"",IF('INT-Pivots'!M172="(blank)","",'INT-Pivots'!M172))</f>
        <v/>
      </c>
      <c r="J172" s="103" t="str">
        <f>IF('INT-Pivots'!N172="","",'INT-Pivots'!N172)</f>
        <v/>
      </c>
      <c r="K172" s="103" t="str">
        <f>IF('INT-Pivots'!F172=0,"",IF('INT-Pivots'!F172="(blank)","",'INT-Pivots'!F172))</f>
        <v/>
      </c>
      <c r="L172" s="81" t="str">
        <f>IF('INT-Pivots'!O172="","",'INT-Pivots'!O172)</f>
        <v/>
      </c>
      <c r="M172" s="81"/>
      <c r="N172" s="81"/>
      <c r="O172" s="81"/>
      <c r="P172" s="61"/>
      <c r="Q172" s="61"/>
      <c r="R172" s="108"/>
      <c r="S172" s="109"/>
      <c r="T172" s="109"/>
      <c r="U172" s="109"/>
      <c r="V172" s="109"/>
      <c r="W172" s="109"/>
      <c r="X172" s="109"/>
      <c r="Y172" s="109"/>
      <c r="Z172" s="109"/>
      <c r="AA172" s="109"/>
      <c r="AB172" s="109"/>
      <c r="AC172" s="109"/>
      <c r="AD172" s="109"/>
      <c r="AE172" s="109"/>
      <c r="AF172" s="109"/>
      <c r="AG172" s="109"/>
      <c r="AH172" s="109"/>
      <c r="AI172" s="109"/>
      <c r="AJ172" s="109"/>
      <c r="AK172" s="109"/>
      <c r="AL172" s="109"/>
      <c r="AM172" s="109"/>
      <c r="AN172" s="109"/>
      <c r="AO172" s="109"/>
      <c r="AP172" s="109"/>
      <c r="AQ172" s="109"/>
      <c r="AR172" s="109"/>
      <c r="AS172" s="109"/>
      <c r="AT172" s="109"/>
      <c r="AU172" s="109"/>
      <c r="AV172" s="109"/>
    </row>
    <row r="173" spans="2:48" s="57" customFormat="1" ht="13.5" x14ac:dyDescent="0.25">
      <c r="B173" s="102" t="str">
        <f>IF('INT-Pivots'!G173="","",'INT-Pivots'!G173)</f>
        <v/>
      </c>
      <c r="C173" s="103" t="str">
        <f>IF('INT-Pivots'!H173="","",'INT-Pivots'!H173)</f>
        <v/>
      </c>
      <c r="D173" s="104" t="str">
        <f>IF('INT-Pivots'!I173="","",IF(VALUE('INT-Pivots'!I173)=0,"",VALUE('INT-Pivots'!I173)))</f>
        <v/>
      </c>
      <c r="E173" s="105" t="str">
        <f>IF('INT-Pivots'!J173=0,"",'INT-Pivots'!J173)</f>
        <v/>
      </c>
      <c r="F173" s="115" t="str">
        <f>IF('INT-Pivots'!K173="","",IF('INT-Pivots'!K173="(blank)","Project end",VALUE('INT-Pivots'!K173)))</f>
        <v/>
      </c>
      <c r="G173" s="106" t="str">
        <f>IF('INT-Pivots'!S173="","",IF('INT-Pivots'!S173="(blank)","-",'INT-Pivots'!S173))</f>
        <v/>
      </c>
      <c r="H173" s="103" t="str">
        <f>IF('INT-Pivots'!L173=0,"",'INT-Pivots'!L173)</f>
        <v/>
      </c>
      <c r="I173" s="107" t="str">
        <f>IF('INT-Pivots'!M173=0,"",IF('INT-Pivots'!M173="(blank)","",'INT-Pivots'!M173))</f>
        <v/>
      </c>
      <c r="J173" s="103" t="str">
        <f>IF('INT-Pivots'!N173="","",'INT-Pivots'!N173)</f>
        <v/>
      </c>
      <c r="K173" s="103" t="str">
        <f>IF('INT-Pivots'!F173=0,"",IF('INT-Pivots'!F173="(blank)","",'INT-Pivots'!F173))</f>
        <v/>
      </c>
      <c r="L173" s="81" t="str">
        <f>IF('INT-Pivots'!O173="","",'INT-Pivots'!O173)</f>
        <v/>
      </c>
      <c r="M173" s="81"/>
      <c r="N173" s="81"/>
      <c r="O173" s="81"/>
      <c r="P173" s="61"/>
      <c r="Q173" s="61"/>
      <c r="R173" s="108"/>
      <c r="S173" s="109"/>
      <c r="T173" s="109"/>
      <c r="U173" s="109"/>
      <c r="V173" s="109"/>
      <c r="W173" s="109"/>
      <c r="X173" s="109"/>
      <c r="Y173" s="109"/>
      <c r="Z173" s="109"/>
      <c r="AA173" s="109"/>
      <c r="AB173" s="109"/>
      <c r="AC173" s="109"/>
      <c r="AD173" s="109"/>
      <c r="AE173" s="109"/>
      <c r="AF173" s="109"/>
      <c r="AG173" s="109"/>
      <c r="AH173" s="109"/>
      <c r="AI173" s="109"/>
      <c r="AJ173" s="109"/>
      <c r="AK173" s="109"/>
      <c r="AL173" s="109"/>
      <c r="AM173" s="109"/>
      <c r="AN173" s="109"/>
      <c r="AO173" s="109"/>
      <c r="AP173" s="109"/>
      <c r="AQ173" s="109"/>
      <c r="AR173" s="109"/>
      <c r="AS173" s="109"/>
      <c r="AT173" s="109"/>
      <c r="AU173" s="109"/>
      <c r="AV173" s="109"/>
    </row>
    <row r="174" spans="2:48" s="57" customFormat="1" ht="13.5" x14ac:dyDescent="0.25">
      <c r="B174" s="102" t="str">
        <f>IF('INT-Pivots'!G174="","",'INT-Pivots'!G174)</f>
        <v/>
      </c>
      <c r="C174" s="103" t="str">
        <f>IF('INT-Pivots'!H174="","",'INT-Pivots'!H174)</f>
        <v/>
      </c>
      <c r="D174" s="104" t="str">
        <f>IF('INT-Pivots'!I174="","",IF(VALUE('INT-Pivots'!I174)=0,"",VALUE('INT-Pivots'!I174)))</f>
        <v/>
      </c>
      <c r="E174" s="105" t="str">
        <f>IF('INT-Pivots'!J174=0,"",'INT-Pivots'!J174)</f>
        <v/>
      </c>
      <c r="F174" s="115" t="str">
        <f>IF('INT-Pivots'!K174="","",IF('INT-Pivots'!K174="(blank)","Project end",VALUE('INT-Pivots'!K174)))</f>
        <v/>
      </c>
      <c r="G174" s="106" t="str">
        <f>IF('INT-Pivots'!S174="","",IF('INT-Pivots'!S174="(blank)","-",'INT-Pivots'!S174))</f>
        <v/>
      </c>
      <c r="H174" s="103" t="str">
        <f>IF('INT-Pivots'!L174=0,"",'INT-Pivots'!L174)</f>
        <v/>
      </c>
      <c r="I174" s="107" t="str">
        <f>IF('INT-Pivots'!M174=0,"",IF('INT-Pivots'!M174="(blank)","",'INT-Pivots'!M174))</f>
        <v/>
      </c>
      <c r="J174" s="103" t="str">
        <f>IF('INT-Pivots'!N174="","",'INT-Pivots'!N174)</f>
        <v/>
      </c>
      <c r="K174" s="103" t="str">
        <f>IF('INT-Pivots'!F174=0,"",IF('INT-Pivots'!F174="(blank)","",'INT-Pivots'!F174))</f>
        <v/>
      </c>
      <c r="L174" s="81" t="str">
        <f>IF('INT-Pivots'!O174="","",'INT-Pivots'!O174)</f>
        <v/>
      </c>
      <c r="M174" s="81"/>
      <c r="N174" s="81"/>
      <c r="O174" s="81"/>
      <c r="P174" s="61"/>
      <c r="Q174" s="61"/>
      <c r="R174" s="108"/>
      <c r="S174" s="109"/>
      <c r="T174" s="109"/>
      <c r="U174" s="109"/>
      <c r="V174" s="109"/>
      <c r="W174" s="109"/>
      <c r="X174" s="109"/>
      <c r="Y174" s="109"/>
      <c r="Z174" s="109"/>
      <c r="AA174" s="109"/>
      <c r="AB174" s="109"/>
      <c r="AC174" s="109"/>
      <c r="AD174" s="109"/>
      <c r="AE174" s="109"/>
      <c r="AF174" s="109"/>
      <c r="AG174" s="109"/>
      <c r="AH174" s="109"/>
      <c r="AI174" s="109"/>
      <c r="AJ174" s="109"/>
      <c r="AK174" s="109"/>
      <c r="AL174" s="109"/>
      <c r="AM174" s="109"/>
      <c r="AN174" s="109"/>
      <c r="AO174" s="109"/>
      <c r="AP174" s="109"/>
      <c r="AQ174" s="109"/>
      <c r="AR174" s="109"/>
      <c r="AS174" s="109"/>
      <c r="AT174" s="109"/>
      <c r="AU174" s="109"/>
      <c r="AV174" s="109"/>
    </row>
    <row r="175" spans="2:48" s="57" customFormat="1" ht="13.5" x14ac:dyDescent="0.25">
      <c r="B175" s="102" t="str">
        <f>IF('INT-Pivots'!G175="","",'INT-Pivots'!G175)</f>
        <v/>
      </c>
      <c r="C175" s="103" t="str">
        <f>IF('INT-Pivots'!H175="","",'INT-Pivots'!H175)</f>
        <v/>
      </c>
      <c r="D175" s="104" t="str">
        <f>IF('INT-Pivots'!I175="","",IF(VALUE('INT-Pivots'!I175)=0,"",VALUE('INT-Pivots'!I175)))</f>
        <v/>
      </c>
      <c r="E175" s="105" t="str">
        <f>IF('INT-Pivots'!J175=0,"",'INT-Pivots'!J175)</f>
        <v/>
      </c>
      <c r="F175" s="115" t="str">
        <f>IF('INT-Pivots'!K175="","",IF('INT-Pivots'!K175="(blank)","Project end",VALUE('INT-Pivots'!K175)))</f>
        <v/>
      </c>
      <c r="G175" s="106" t="str">
        <f>IF('INT-Pivots'!S175="","",IF('INT-Pivots'!S175="(blank)","-",'INT-Pivots'!S175))</f>
        <v/>
      </c>
      <c r="H175" s="103" t="str">
        <f>IF('INT-Pivots'!L175=0,"",'INT-Pivots'!L175)</f>
        <v/>
      </c>
      <c r="I175" s="107" t="str">
        <f>IF('INT-Pivots'!M175=0,"",IF('INT-Pivots'!M175="(blank)","",'INT-Pivots'!M175))</f>
        <v/>
      </c>
      <c r="J175" s="103" t="str">
        <f>IF('INT-Pivots'!N175="","",'INT-Pivots'!N175)</f>
        <v/>
      </c>
      <c r="K175" s="103" t="str">
        <f>IF('INT-Pivots'!F175=0,"",IF('INT-Pivots'!F175="(blank)","",'INT-Pivots'!F175))</f>
        <v/>
      </c>
      <c r="L175" s="81" t="str">
        <f>IF('INT-Pivots'!O175="","",'INT-Pivots'!O175)</f>
        <v/>
      </c>
      <c r="M175" s="81"/>
      <c r="N175" s="81"/>
      <c r="O175" s="81"/>
      <c r="P175" s="61"/>
      <c r="Q175" s="61"/>
      <c r="R175" s="108"/>
      <c r="S175" s="109"/>
      <c r="T175" s="109"/>
      <c r="U175" s="109"/>
      <c r="V175" s="109"/>
      <c r="W175" s="109"/>
      <c r="X175" s="109"/>
      <c r="Y175" s="109"/>
      <c r="Z175" s="109"/>
      <c r="AA175" s="109"/>
      <c r="AB175" s="109"/>
      <c r="AC175" s="109"/>
      <c r="AD175" s="109"/>
      <c r="AE175" s="109"/>
      <c r="AF175" s="109"/>
      <c r="AG175" s="109"/>
      <c r="AH175" s="109"/>
      <c r="AI175" s="109"/>
      <c r="AJ175" s="109"/>
      <c r="AK175" s="109"/>
      <c r="AL175" s="109"/>
      <c r="AM175" s="109"/>
      <c r="AN175" s="109"/>
      <c r="AO175" s="109"/>
      <c r="AP175" s="109"/>
      <c r="AQ175" s="109"/>
      <c r="AR175" s="109"/>
      <c r="AS175" s="109"/>
      <c r="AT175" s="109"/>
      <c r="AU175" s="109"/>
      <c r="AV175" s="109"/>
    </row>
    <row r="176" spans="2:48" s="57" customFormat="1" ht="13.5" x14ac:dyDescent="0.25">
      <c r="B176" s="102" t="str">
        <f>IF('INT-Pivots'!G176="","",'INT-Pivots'!G176)</f>
        <v/>
      </c>
      <c r="C176" s="103" t="str">
        <f>IF('INT-Pivots'!H176="","",'INT-Pivots'!H176)</f>
        <v/>
      </c>
      <c r="D176" s="104" t="str">
        <f>IF('INT-Pivots'!I176="","",IF(VALUE('INT-Pivots'!I176)=0,"",VALUE('INT-Pivots'!I176)))</f>
        <v/>
      </c>
      <c r="E176" s="105" t="str">
        <f>IF('INT-Pivots'!J176=0,"",'INT-Pivots'!J176)</f>
        <v/>
      </c>
      <c r="F176" s="115" t="str">
        <f>IF('INT-Pivots'!K176="","",IF('INT-Pivots'!K176="(blank)","Project end",VALUE('INT-Pivots'!K176)))</f>
        <v/>
      </c>
      <c r="G176" s="106" t="str">
        <f>IF('INT-Pivots'!S176="","",IF('INT-Pivots'!S176="(blank)","-",'INT-Pivots'!S176))</f>
        <v/>
      </c>
      <c r="H176" s="103" t="str">
        <f>IF('INT-Pivots'!L176=0,"",'INT-Pivots'!L176)</f>
        <v/>
      </c>
      <c r="I176" s="107" t="str">
        <f>IF('INT-Pivots'!M176=0,"",IF('INT-Pivots'!M176="(blank)","",'INT-Pivots'!M176))</f>
        <v/>
      </c>
      <c r="J176" s="103" t="str">
        <f>IF('INT-Pivots'!N176="","",'INT-Pivots'!N176)</f>
        <v/>
      </c>
      <c r="K176" s="103" t="str">
        <f>IF('INT-Pivots'!F176=0,"",IF('INT-Pivots'!F176="(blank)","",'INT-Pivots'!F176))</f>
        <v/>
      </c>
      <c r="L176" s="81" t="str">
        <f>IF('INT-Pivots'!O176="","",'INT-Pivots'!O176)</f>
        <v/>
      </c>
      <c r="M176" s="81"/>
      <c r="N176" s="81"/>
      <c r="O176" s="81"/>
      <c r="P176" s="61"/>
      <c r="Q176" s="61"/>
      <c r="R176" s="108"/>
      <c r="S176" s="109"/>
      <c r="T176" s="109"/>
      <c r="U176" s="109"/>
      <c r="V176" s="109"/>
      <c r="W176" s="109"/>
      <c r="X176" s="109"/>
      <c r="Y176" s="109"/>
      <c r="Z176" s="109"/>
      <c r="AA176" s="109"/>
      <c r="AB176" s="109"/>
      <c r="AC176" s="109"/>
      <c r="AD176" s="109"/>
      <c r="AE176" s="109"/>
      <c r="AF176" s="109"/>
      <c r="AG176" s="109"/>
      <c r="AH176" s="109"/>
      <c r="AI176" s="109"/>
      <c r="AJ176" s="109"/>
      <c r="AK176" s="109"/>
      <c r="AL176" s="109"/>
      <c r="AM176" s="109"/>
      <c r="AN176" s="109"/>
      <c r="AO176" s="109"/>
      <c r="AP176" s="109"/>
      <c r="AQ176" s="109"/>
      <c r="AR176" s="109"/>
      <c r="AS176" s="109"/>
      <c r="AT176" s="109"/>
      <c r="AU176" s="109"/>
      <c r="AV176" s="109"/>
    </row>
    <row r="177" spans="2:48" s="57" customFormat="1" ht="13.5" x14ac:dyDescent="0.25">
      <c r="B177" s="102" t="str">
        <f>IF('INT-Pivots'!G177="","",'INT-Pivots'!G177)</f>
        <v/>
      </c>
      <c r="C177" s="103" t="str">
        <f>IF('INT-Pivots'!H177="","",'INT-Pivots'!H177)</f>
        <v/>
      </c>
      <c r="D177" s="104" t="str">
        <f>IF('INT-Pivots'!I177="","",IF(VALUE('INT-Pivots'!I177)=0,"",VALUE('INT-Pivots'!I177)))</f>
        <v/>
      </c>
      <c r="E177" s="105" t="str">
        <f>IF('INT-Pivots'!J177=0,"",'INT-Pivots'!J177)</f>
        <v/>
      </c>
      <c r="F177" s="115" t="str">
        <f>IF('INT-Pivots'!K177="","",IF('INT-Pivots'!K177="(blank)","Project end",VALUE('INT-Pivots'!K177)))</f>
        <v/>
      </c>
      <c r="G177" s="106" t="str">
        <f>IF('INT-Pivots'!S177="","",IF('INT-Pivots'!S177="(blank)","-",'INT-Pivots'!S177))</f>
        <v/>
      </c>
      <c r="H177" s="103" t="str">
        <f>IF('INT-Pivots'!L177=0,"",'INT-Pivots'!L177)</f>
        <v/>
      </c>
      <c r="I177" s="107" t="str">
        <f>IF('INT-Pivots'!M177=0,"",IF('INT-Pivots'!M177="(blank)","",'INT-Pivots'!M177))</f>
        <v/>
      </c>
      <c r="J177" s="103" t="str">
        <f>IF('INT-Pivots'!N177="","",'INT-Pivots'!N177)</f>
        <v/>
      </c>
      <c r="K177" s="103" t="str">
        <f>IF('INT-Pivots'!F177=0,"",IF('INT-Pivots'!F177="(blank)","",'INT-Pivots'!F177))</f>
        <v/>
      </c>
      <c r="L177" s="81" t="str">
        <f>IF('INT-Pivots'!O177="","",'INT-Pivots'!O177)</f>
        <v/>
      </c>
      <c r="M177" s="81"/>
      <c r="N177" s="81"/>
      <c r="O177" s="81"/>
      <c r="P177" s="61"/>
      <c r="Q177" s="61"/>
      <c r="R177" s="108"/>
      <c r="S177" s="109"/>
      <c r="T177" s="109"/>
      <c r="U177" s="109"/>
      <c r="V177" s="109"/>
      <c r="W177" s="109"/>
      <c r="X177" s="109"/>
      <c r="Y177" s="109"/>
      <c r="Z177" s="109"/>
      <c r="AA177" s="109"/>
      <c r="AB177" s="109"/>
      <c r="AC177" s="109"/>
      <c r="AD177" s="109"/>
      <c r="AE177" s="109"/>
      <c r="AF177" s="109"/>
      <c r="AG177" s="109"/>
      <c r="AH177" s="109"/>
      <c r="AI177" s="109"/>
      <c r="AJ177" s="109"/>
      <c r="AK177" s="109"/>
      <c r="AL177" s="109"/>
      <c r="AM177" s="109"/>
      <c r="AN177" s="109"/>
      <c r="AO177" s="109"/>
      <c r="AP177" s="109"/>
      <c r="AQ177" s="109"/>
      <c r="AR177" s="109"/>
      <c r="AS177" s="109"/>
      <c r="AT177" s="109"/>
      <c r="AU177" s="109"/>
      <c r="AV177" s="109"/>
    </row>
    <row r="178" spans="2:48" s="57" customFormat="1" ht="13.5" x14ac:dyDescent="0.25">
      <c r="B178" s="102" t="str">
        <f>IF('INT-Pivots'!G178="","",'INT-Pivots'!G178)</f>
        <v/>
      </c>
      <c r="C178" s="103" t="str">
        <f>IF('INT-Pivots'!H178="","",'INT-Pivots'!H178)</f>
        <v/>
      </c>
      <c r="D178" s="104" t="str">
        <f>IF('INT-Pivots'!I178="","",IF(VALUE('INT-Pivots'!I178)=0,"",VALUE('INT-Pivots'!I178)))</f>
        <v/>
      </c>
      <c r="E178" s="105" t="str">
        <f>IF('INT-Pivots'!J178=0,"",'INT-Pivots'!J178)</f>
        <v/>
      </c>
      <c r="F178" s="115" t="str">
        <f>IF('INT-Pivots'!K178="","",IF('INT-Pivots'!K178="(blank)","Project end",VALUE('INT-Pivots'!K178)))</f>
        <v/>
      </c>
      <c r="G178" s="106" t="str">
        <f>IF('INT-Pivots'!S178="","",IF('INT-Pivots'!S178="(blank)","-",'INT-Pivots'!S178))</f>
        <v/>
      </c>
      <c r="H178" s="103" t="str">
        <f>IF('INT-Pivots'!L178=0,"",'INT-Pivots'!L178)</f>
        <v/>
      </c>
      <c r="I178" s="107" t="str">
        <f>IF('INT-Pivots'!M178=0,"",IF('INT-Pivots'!M178="(blank)","",'INT-Pivots'!M178))</f>
        <v/>
      </c>
      <c r="J178" s="103" t="str">
        <f>IF('INT-Pivots'!N178="","",'INT-Pivots'!N178)</f>
        <v/>
      </c>
      <c r="K178" s="103" t="str">
        <f>IF('INT-Pivots'!F178=0,"",IF('INT-Pivots'!F178="(blank)","",'INT-Pivots'!F178))</f>
        <v/>
      </c>
      <c r="L178" s="81" t="str">
        <f>IF('INT-Pivots'!O178="","",'INT-Pivots'!O178)</f>
        <v/>
      </c>
      <c r="M178" s="81"/>
      <c r="N178" s="81"/>
      <c r="O178" s="81"/>
      <c r="P178" s="61"/>
      <c r="Q178" s="61"/>
      <c r="R178" s="108"/>
      <c r="S178" s="109"/>
      <c r="T178" s="109"/>
      <c r="U178" s="109"/>
      <c r="V178" s="109"/>
      <c r="W178" s="109"/>
      <c r="X178" s="109"/>
      <c r="Y178" s="109"/>
      <c r="Z178" s="109"/>
      <c r="AA178" s="109"/>
      <c r="AB178" s="109"/>
      <c r="AC178" s="109"/>
      <c r="AD178" s="109"/>
      <c r="AE178" s="109"/>
      <c r="AF178" s="109"/>
      <c r="AG178" s="109"/>
      <c r="AH178" s="109"/>
      <c r="AI178" s="109"/>
      <c r="AJ178" s="109"/>
      <c r="AK178" s="109"/>
      <c r="AL178" s="109"/>
      <c r="AM178" s="109"/>
      <c r="AN178" s="109"/>
      <c r="AO178" s="109"/>
      <c r="AP178" s="109"/>
      <c r="AQ178" s="109"/>
      <c r="AR178" s="109"/>
      <c r="AS178" s="109"/>
      <c r="AT178" s="109"/>
      <c r="AU178" s="109"/>
      <c r="AV178" s="109"/>
    </row>
    <row r="179" spans="2:48" s="57" customFormat="1" ht="13.5" x14ac:dyDescent="0.25">
      <c r="B179" s="102" t="str">
        <f>IF('INT-Pivots'!G179="","",'INT-Pivots'!G179)</f>
        <v/>
      </c>
      <c r="C179" s="103" t="str">
        <f>IF('INT-Pivots'!H179="","",'INT-Pivots'!H179)</f>
        <v/>
      </c>
      <c r="D179" s="104" t="str">
        <f>IF('INT-Pivots'!I179="","",IF(VALUE('INT-Pivots'!I179)=0,"",VALUE('INT-Pivots'!I179)))</f>
        <v/>
      </c>
      <c r="E179" s="105" t="str">
        <f>IF('INT-Pivots'!J179=0,"",'INT-Pivots'!J179)</f>
        <v/>
      </c>
      <c r="F179" s="115" t="str">
        <f>IF('INT-Pivots'!K179="","",IF('INT-Pivots'!K179="(blank)","Project end",VALUE('INT-Pivots'!K179)))</f>
        <v/>
      </c>
      <c r="G179" s="106" t="str">
        <f>IF('INT-Pivots'!S179="","",IF('INT-Pivots'!S179="(blank)","-",'INT-Pivots'!S179))</f>
        <v/>
      </c>
      <c r="H179" s="103" t="str">
        <f>IF('INT-Pivots'!L179=0,"",'INT-Pivots'!L179)</f>
        <v/>
      </c>
      <c r="I179" s="107" t="str">
        <f>IF('INT-Pivots'!M179=0,"",IF('INT-Pivots'!M179="(blank)","",'INT-Pivots'!M179))</f>
        <v/>
      </c>
      <c r="J179" s="103" t="str">
        <f>IF('INT-Pivots'!N179="","",'INT-Pivots'!N179)</f>
        <v/>
      </c>
      <c r="K179" s="103" t="str">
        <f>IF('INT-Pivots'!F179=0,"",IF('INT-Pivots'!F179="(blank)","",'INT-Pivots'!F179))</f>
        <v/>
      </c>
      <c r="L179" s="81" t="str">
        <f>IF('INT-Pivots'!O179="","",'INT-Pivots'!O179)</f>
        <v/>
      </c>
      <c r="M179" s="81"/>
      <c r="N179" s="81"/>
      <c r="O179" s="81"/>
      <c r="P179" s="61"/>
      <c r="Q179" s="61"/>
      <c r="R179" s="108"/>
      <c r="S179" s="109"/>
      <c r="T179" s="109"/>
      <c r="U179" s="109"/>
      <c r="V179" s="109"/>
      <c r="W179" s="109"/>
      <c r="X179" s="109"/>
      <c r="Y179" s="109"/>
      <c r="Z179" s="109"/>
      <c r="AA179" s="109"/>
      <c r="AB179" s="109"/>
      <c r="AC179" s="109"/>
      <c r="AD179" s="109"/>
      <c r="AE179" s="109"/>
      <c r="AF179" s="109"/>
      <c r="AG179" s="109"/>
      <c r="AH179" s="109"/>
      <c r="AI179" s="109"/>
      <c r="AJ179" s="109"/>
      <c r="AK179" s="109"/>
      <c r="AL179" s="109"/>
      <c r="AM179" s="109"/>
      <c r="AN179" s="109"/>
      <c r="AO179" s="109"/>
      <c r="AP179" s="109"/>
      <c r="AQ179" s="109"/>
      <c r="AR179" s="109"/>
      <c r="AS179" s="109"/>
      <c r="AT179" s="109"/>
      <c r="AU179" s="109"/>
      <c r="AV179" s="109"/>
    </row>
    <row r="180" spans="2:48" s="57" customFormat="1" ht="13.5" x14ac:dyDescent="0.25">
      <c r="B180" s="102" t="str">
        <f>IF('INT-Pivots'!G180="","",'INT-Pivots'!G180)</f>
        <v/>
      </c>
      <c r="C180" s="103" t="str">
        <f>IF('INT-Pivots'!H180="","",'INT-Pivots'!H180)</f>
        <v/>
      </c>
      <c r="D180" s="104" t="str">
        <f>IF('INT-Pivots'!I180="","",IF(VALUE('INT-Pivots'!I180)=0,"",VALUE('INT-Pivots'!I180)))</f>
        <v/>
      </c>
      <c r="E180" s="105" t="str">
        <f>IF('INT-Pivots'!J180=0,"",'INT-Pivots'!J180)</f>
        <v/>
      </c>
      <c r="F180" s="115" t="str">
        <f>IF('INT-Pivots'!K180="","",IF('INT-Pivots'!K180="(blank)","Project end",VALUE('INT-Pivots'!K180)))</f>
        <v/>
      </c>
      <c r="G180" s="106" t="str">
        <f>IF('INT-Pivots'!S180="","",IF('INT-Pivots'!S180="(blank)","-",'INT-Pivots'!S180))</f>
        <v/>
      </c>
      <c r="H180" s="103" t="str">
        <f>IF('INT-Pivots'!L180=0,"",'INT-Pivots'!L180)</f>
        <v/>
      </c>
      <c r="I180" s="107" t="str">
        <f>IF('INT-Pivots'!M180=0,"",IF('INT-Pivots'!M180="(blank)","",'INT-Pivots'!M180))</f>
        <v/>
      </c>
      <c r="J180" s="103" t="str">
        <f>IF('INT-Pivots'!N180="","",'INT-Pivots'!N180)</f>
        <v/>
      </c>
      <c r="K180" s="103" t="str">
        <f>IF('INT-Pivots'!F180=0,"",IF('INT-Pivots'!F180="(blank)","",'INT-Pivots'!F180))</f>
        <v/>
      </c>
      <c r="L180" s="81" t="str">
        <f>IF('INT-Pivots'!O180="","",'INT-Pivots'!O180)</f>
        <v/>
      </c>
      <c r="M180" s="81"/>
      <c r="N180" s="81"/>
      <c r="O180" s="81"/>
      <c r="P180" s="61"/>
      <c r="Q180" s="61"/>
      <c r="R180" s="108"/>
      <c r="S180" s="109"/>
      <c r="T180" s="109"/>
      <c r="U180" s="109"/>
      <c r="V180" s="109"/>
      <c r="W180" s="109"/>
      <c r="X180" s="109"/>
      <c r="Y180" s="109"/>
      <c r="Z180" s="109"/>
      <c r="AA180" s="109"/>
      <c r="AB180" s="109"/>
      <c r="AC180" s="109"/>
      <c r="AD180" s="109"/>
      <c r="AE180" s="109"/>
      <c r="AF180" s="109"/>
      <c r="AG180" s="109"/>
      <c r="AH180" s="109"/>
      <c r="AI180" s="109"/>
      <c r="AJ180" s="109"/>
      <c r="AK180" s="109"/>
      <c r="AL180" s="109"/>
      <c r="AM180" s="109"/>
      <c r="AN180" s="109"/>
      <c r="AO180" s="109"/>
      <c r="AP180" s="109"/>
      <c r="AQ180" s="109"/>
      <c r="AR180" s="109"/>
      <c r="AS180" s="109"/>
      <c r="AT180" s="109"/>
      <c r="AU180" s="109"/>
      <c r="AV180" s="109"/>
    </row>
    <row r="181" spans="2:48" s="57" customFormat="1" ht="13.5" x14ac:dyDescent="0.25">
      <c r="B181" s="102" t="str">
        <f>IF('INT-Pivots'!G181="","",'INT-Pivots'!G181)</f>
        <v/>
      </c>
      <c r="C181" s="103" t="str">
        <f>IF('INT-Pivots'!H181="","",'INT-Pivots'!H181)</f>
        <v/>
      </c>
      <c r="D181" s="104" t="str">
        <f>IF('INT-Pivots'!I181="","",IF(VALUE('INT-Pivots'!I181)=0,"",VALUE('INT-Pivots'!I181)))</f>
        <v/>
      </c>
      <c r="E181" s="105" t="str">
        <f>IF('INT-Pivots'!J181=0,"",'INT-Pivots'!J181)</f>
        <v/>
      </c>
      <c r="F181" s="115" t="str">
        <f>IF('INT-Pivots'!K181="","",IF('INT-Pivots'!K181="(blank)","Project end",VALUE('INT-Pivots'!K181)))</f>
        <v/>
      </c>
      <c r="G181" s="106" t="str">
        <f>IF('INT-Pivots'!S181="","",IF('INT-Pivots'!S181="(blank)","-",'INT-Pivots'!S181))</f>
        <v/>
      </c>
      <c r="H181" s="103" t="str">
        <f>IF('INT-Pivots'!L181=0,"",'INT-Pivots'!L181)</f>
        <v/>
      </c>
      <c r="I181" s="107" t="str">
        <f>IF('INT-Pivots'!M181=0,"",IF('INT-Pivots'!M181="(blank)","",'INT-Pivots'!M181))</f>
        <v/>
      </c>
      <c r="J181" s="103" t="str">
        <f>IF('INT-Pivots'!N181="","",'INT-Pivots'!N181)</f>
        <v/>
      </c>
      <c r="K181" s="103" t="str">
        <f>IF('INT-Pivots'!F181=0,"",IF('INT-Pivots'!F181="(blank)","",'INT-Pivots'!F181))</f>
        <v/>
      </c>
      <c r="L181" s="81" t="str">
        <f>IF('INT-Pivots'!O181="","",'INT-Pivots'!O181)</f>
        <v/>
      </c>
      <c r="M181" s="81"/>
      <c r="N181" s="81"/>
      <c r="O181" s="81"/>
      <c r="P181" s="61"/>
      <c r="Q181" s="61"/>
      <c r="R181" s="108"/>
      <c r="S181" s="109"/>
      <c r="T181" s="109"/>
      <c r="U181" s="109"/>
      <c r="V181" s="109"/>
      <c r="W181" s="109"/>
      <c r="X181" s="109"/>
      <c r="Y181" s="109"/>
      <c r="Z181" s="109"/>
      <c r="AA181" s="109"/>
      <c r="AB181" s="109"/>
      <c r="AC181" s="109"/>
      <c r="AD181" s="109"/>
      <c r="AE181" s="109"/>
      <c r="AF181" s="109"/>
      <c r="AG181" s="109"/>
      <c r="AH181" s="109"/>
      <c r="AI181" s="109"/>
      <c r="AJ181" s="109"/>
      <c r="AK181" s="109"/>
      <c r="AL181" s="109"/>
      <c r="AM181" s="109"/>
      <c r="AN181" s="109"/>
      <c r="AO181" s="109"/>
      <c r="AP181" s="109"/>
      <c r="AQ181" s="109"/>
      <c r="AR181" s="109"/>
      <c r="AS181" s="109"/>
      <c r="AT181" s="109"/>
      <c r="AU181" s="109"/>
      <c r="AV181" s="109"/>
    </row>
    <row r="182" spans="2:48" s="57" customFormat="1" ht="13.5" x14ac:dyDescent="0.25">
      <c r="B182" s="102" t="str">
        <f>IF('INT-Pivots'!G182="","",'INT-Pivots'!G182)</f>
        <v/>
      </c>
      <c r="C182" s="103" t="str">
        <f>IF('INT-Pivots'!H182="","",'INT-Pivots'!H182)</f>
        <v/>
      </c>
      <c r="D182" s="104" t="str">
        <f>IF('INT-Pivots'!I182="","",IF(VALUE('INT-Pivots'!I182)=0,"",VALUE('INT-Pivots'!I182)))</f>
        <v/>
      </c>
      <c r="E182" s="105" t="str">
        <f>IF('INT-Pivots'!J182=0,"",'INT-Pivots'!J182)</f>
        <v/>
      </c>
      <c r="F182" s="115" t="str">
        <f>IF('INT-Pivots'!K182="","",IF('INT-Pivots'!K182="(blank)","Project end",VALUE('INT-Pivots'!K182)))</f>
        <v/>
      </c>
      <c r="G182" s="106" t="str">
        <f>IF('INT-Pivots'!S182="","",IF('INT-Pivots'!S182="(blank)","-",'INT-Pivots'!S182))</f>
        <v/>
      </c>
      <c r="H182" s="103" t="str">
        <f>IF('INT-Pivots'!L182=0,"",'INT-Pivots'!L182)</f>
        <v/>
      </c>
      <c r="I182" s="107" t="str">
        <f>IF('INT-Pivots'!M182=0,"",IF('INT-Pivots'!M182="(blank)","",'INT-Pivots'!M182))</f>
        <v/>
      </c>
      <c r="J182" s="103" t="str">
        <f>IF('INT-Pivots'!N182="","",'INT-Pivots'!N182)</f>
        <v/>
      </c>
      <c r="K182" s="103" t="str">
        <f>IF('INT-Pivots'!F182=0,"",IF('INT-Pivots'!F182="(blank)","",'INT-Pivots'!F182))</f>
        <v/>
      </c>
      <c r="L182" s="81" t="str">
        <f>IF('INT-Pivots'!O182="","",'INT-Pivots'!O182)</f>
        <v/>
      </c>
      <c r="M182" s="81"/>
      <c r="N182" s="81"/>
      <c r="O182" s="81"/>
      <c r="P182" s="61"/>
      <c r="Q182" s="61"/>
      <c r="R182" s="108"/>
      <c r="S182" s="109"/>
      <c r="T182" s="109"/>
      <c r="U182" s="109"/>
      <c r="V182" s="109"/>
      <c r="W182" s="109"/>
      <c r="X182" s="109"/>
      <c r="Y182" s="109"/>
      <c r="Z182" s="109"/>
      <c r="AA182" s="109"/>
      <c r="AB182" s="109"/>
      <c r="AC182" s="109"/>
      <c r="AD182" s="109"/>
      <c r="AE182" s="109"/>
      <c r="AF182" s="109"/>
      <c r="AG182" s="109"/>
      <c r="AH182" s="109"/>
      <c r="AI182" s="109"/>
      <c r="AJ182" s="109"/>
      <c r="AK182" s="109"/>
      <c r="AL182" s="109"/>
      <c r="AM182" s="109"/>
      <c r="AN182" s="109"/>
      <c r="AO182" s="109"/>
      <c r="AP182" s="109"/>
      <c r="AQ182" s="109"/>
      <c r="AR182" s="109"/>
      <c r="AS182" s="109"/>
      <c r="AT182" s="109"/>
      <c r="AU182" s="109"/>
      <c r="AV182" s="109"/>
    </row>
    <row r="183" spans="2:48" s="57" customFormat="1" ht="13.5" x14ac:dyDescent="0.25">
      <c r="B183" s="102" t="str">
        <f>IF('INT-Pivots'!G183="","",'INT-Pivots'!G183)</f>
        <v/>
      </c>
      <c r="C183" s="103" t="str">
        <f>IF('INT-Pivots'!H183="","",'INT-Pivots'!H183)</f>
        <v/>
      </c>
      <c r="D183" s="104" t="str">
        <f>IF('INT-Pivots'!I183="","",IF(VALUE('INT-Pivots'!I183)=0,"",VALUE('INT-Pivots'!I183)))</f>
        <v/>
      </c>
      <c r="E183" s="105" t="str">
        <f>IF('INT-Pivots'!J183=0,"",'INT-Pivots'!J183)</f>
        <v/>
      </c>
      <c r="F183" s="115" t="str">
        <f>IF('INT-Pivots'!K183="","",IF('INT-Pivots'!K183="(blank)","Project end",VALUE('INT-Pivots'!K183)))</f>
        <v/>
      </c>
      <c r="G183" s="106" t="str">
        <f>IF('INT-Pivots'!S183="","",IF('INT-Pivots'!S183="(blank)","-",'INT-Pivots'!S183))</f>
        <v/>
      </c>
      <c r="H183" s="103" t="str">
        <f>IF('INT-Pivots'!L183=0,"",'INT-Pivots'!L183)</f>
        <v/>
      </c>
      <c r="I183" s="107" t="str">
        <f>IF('INT-Pivots'!M183=0,"",IF('INT-Pivots'!M183="(blank)","",'INT-Pivots'!M183))</f>
        <v/>
      </c>
      <c r="J183" s="103" t="str">
        <f>IF('INT-Pivots'!N183="","",'INT-Pivots'!N183)</f>
        <v/>
      </c>
      <c r="K183" s="103" t="str">
        <f>IF('INT-Pivots'!F183=0,"",IF('INT-Pivots'!F183="(blank)","",'INT-Pivots'!F183))</f>
        <v/>
      </c>
      <c r="L183" s="81" t="str">
        <f>IF('INT-Pivots'!O183="","",'INT-Pivots'!O183)</f>
        <v/>
      </c>
      <c r="M183" s="81"/>
      <c r="N183" s="81"/>
      <c r="O183" s="81"/>
      <c r="P183" s="61"/>
      <c r="Q183" s="61"/>
      <c r="R183" s="108"/>
      <c r="S183" s="109"/>
      <c r="T183" s="109"/>
      <c r="U183" s="109"/>
      <c r="V183" s="109"/>
      <c r="W183" s="109"/>
      <c r="X183" s="109"/>
      <c r="Y183" s="109"/>
      <c r="Z183" s="109"/>
      <c r="AA183" s="109"/>
      <c r="AB183" s="109"/>
      <c r="AC183" s="109"/>
      <c r="AD183" s="109"/>
      <c r="AE183" s="109"/>
      <c r="AF183" s="109"/>
      <c r="AG183" s="109"/>
      <c r="AH183" s="109"/>
      <c r="AI183" s="109"/>
      <c r="AJ183" s="109"/>
      <c r="AK183" s="109"/>
      <c r="AL183" s="109"/>
      <c r="AM183" s="109"/>
      <c r="AN183" s="109"/>
      <c r="AO183" s="109"/>
      <c r="AP183" s="109"/>
      <c r="AQ183" s="109"/>
      <c r="AR183" s="109"/>
      <c r="AS183" s="109"/>
      <c r="AT183" s="109"/>
      <c r="AU183" s="109"/>
      <c r="AV183" s="109"/>
    </row>
    <row r="184" spans="2:48" s="57" customFormat="1" ht="13.5" x14ac:dyDescent="0.25">
      <c r="B184" s="102" t="str">
        <f>IF('INT-Pivots'!G184="","",'INT-Pivots'!G184)</f>
        <v/>
      </c>
      <c r="C184" s="103" t="str">
        <f>IF('INT-Pivots'!H184="","",'INT-Pivots'!H184)</f>
        <v/>
      </c>
      <c r="D184" s="104" t="str">
        <f>IF('INT-Pivots'!I184="","",IF(VALUE('INT-Pivots'!I184)=0,"",VALUE('INT-Pivots'!I184)))</f>
        <v/>
      </c>
      <c r="E184" s="105" t="str">
        <f>IF('INT-Pivots'!J184=0,"",'INT-Pivots'!J184)</f>
        <v/>
      </c>
      <c r="F184" s="115" t="str">
        <f>IF('INT-Pivots'!K184="","",IF('INT-Pivots'!K184="(blank)","Project end",VALUE('INT-Pivots'!K184)))</f>
        <v/>
      </c>
      <c r="G184" s="106" t="str">
        <f>IF('INT-Pivots'!S184="","",IF('INT-Pivots'!S184="(blank)","-",'INT-Pivots'!S184))</f>
        <v/>
      </c>
      <c r="H184" s="103" t="str">
        <f>IF('INT-Pivots'!L184=0,"",'INT-Pivots'!L184)</f>
        <v/>
      </c>
      <c r="I184" s="107" t="str">
        <f>IF('INT-Pivots'!M184=0,"",IF('INT-Pivots'!M184="(blank)","",'INT-Pivots'!M184))</f>
        <v/>
      </c>
      <c r="J184" s="103" t="str">
        <f>IF('INT-Pivots'!N184="","",'INT-Pivots'!N184)</f>
        <v/>
      </c>
      <c r="K184" s="103" t="str">
        <f>IF('INT-Pivots'!F184=0,"",IF('INT-Pivots'!F184="(blank)","",'INT-Pivots'!F184))</f>
        <v/>
      </c>
      <c r="L184" s="81" t="str">
        <f>IF('INT-Pivots'!O184="","",'INT-Pivots'!O184)</f>
        <v/>
      </c>
      <c r="M184" s="81"/>
      <c r="N184" s="81"/>
      <c r="O184" s="81"/>
      <c r="P184" s="61"/>
      <c r="Q184" s="61"/>
      <c r="R184" s="108"/>
      <c r="S184" s="109"/>
      <c r="T184" s="109"/>
      <c r="U184" s="109"/>
      <c r="V184" s="109"/>
      <c r="W184" s="109"/>
      <c r="X184" s="109"/>
      <c r="Y184" s="109"/>
      <c r="Z184" s="109"/>
      <c r="AA184" s="109"/>
      <c r="AB184" s="109"/>
      <c r="AC184" s="109"/>
      <c r="AD184" s="109"/>
      <c r="AE184" s="109"/>
      <c r="AF184" s="109"/>
      <c r="AG184" s="109"/>
      <c r="AH184" s="109"/>
      <c r="AI184" s="109"/>
      <c r="AJ184" s="109"/>
      <c r="AK184" s="109"/>
      <c r="AL184" s="109"/>
      <c r="AM184" s="109"/>
      <c r="AN184" s="109"/>
      <c r="AO184" s="109"/>
      <c r="AP184" s="109"/>
      <c r="AQ184" s="109"/>
      <c r="AR184" s="109"/>
      <c r="AS184" s="109"/>
      <c r="AT184" s="109"/>
      <c r="AU184" s="109"/>
      <c r="AV184" s="109"/>
    </row>
    <row r="185" spans="2:48" s="57" customFormat="1" ht="13.5" x14ac:dyDescent="0.25">
      <c r="B185" s="102" t="str">
        <f>IF('INT-Pivots'!G185="","",'INT-Pivots'!G185)</f>
        <v/>
      </c>
      <c r="C185" s="103" t="str">
        <f>IF('INT-Pivots'!H185="","",'INT-Pivots'!H185)</f>
        <v/>
      </c>
      <c r="D185" s="104" t="str">
        <f>IF('INT-Pivots'!I185="","",IF(VALUE('INT-Pivots'!I185)=0,"",VALUE('INT-Pivots'!I185)))</f>
        <v/>
      </c>
      <c r="E185" s="105" t="str">
        <f>IF('INT-Pivots'!J185=0,"",'INT-Pivots'!J185)</f>
        <v/>
      </c>
      <c r="F185" s="115" t="str">
        <f>IF('INT-Pivots'!K185="","",IF('INT-Pivots'!K185="(blank)","Project end",VALUE('INT-Pivots'!K185)))</f>
        <v/>
      </c>
      <c r="G185" s="106" t="str">
        <f>IF('INT-Pivots'!S185="","",IF('INT-Pivots'!S185="(blank)","-",'INT-Pivots'!S185))</f>
        <v/>
      </c>
      <c r="H185" s="103" t="str">
        <f>IF('INT-Pivots'!L185=0,"",'INT-Pivots'!L185)</f>
        <v/>
      </c>
      <c r="I185" s="107" t="str">
        <f>IF('INT-Pivots'!M185=0,"",IF('INT-Pivots'!M185="(blank)","",'INT-Pivots'!M185))</f>
        <v/>
      </c>
      <c r="J185" s="103" t="str">
        <f>IF('INT-Pivots'!N185="","",'INT-Pivots'!N185)</f>
        <v/>
      </c>
      <c r="K185" s="103" t="str">
        <f>IF('INT-Pivots'!F185=0,"",IF('INT-Pivots'!F185="(blank)","",'INT-Pivots'!F185))</f>
        <v/>
      </c>
      <c r="L185" s="81" t="str">
        <f>IF('INT-Pivots'!O185="","",'INT-Pivots'!O185)</f>
        <v/>
      </c>
      <c r="M185" s="81"/>
      <c r="N185" s="81"/>
      <c r="O185" s="81"/>
      <c r="P185" s="61"/>
      <c r="Q185" s="61"/>
      <c r="R185" s="108"/>
      <c r="S185" s="109"/>
      <c r="T185" s="109"/>
      <c r="U185" s="109"/>
      <c r="V185" s="109"/>
      <c r="W185" s="109"/>
      <c r="X185" s="109"/>
      <c r="Y185" s="109"/>
      <c r="Z185" s="109"/>
      <c r="AA185" s="109"/>
      <c r="AB185" s="109"/>
      <c r="AC185" s="109"/>
      <c r="AD185" s="109"/>
      <c r="AE185" s="109"/>
      <c r="AF185" s="109"/>
      <c r="AG185" s="109"/>
      <c r="AH185" s="109"/>
      <c r="AI185" s="109"/>
      <c r="AJ185" s="109"/>
      <c r="AK185" s="109"/>
      <c r="AL185" s="109"/>
      <c r="AM185" s="109"/>
      <c r="AN185" s="109"/>
      <c r="AO185" s="109"/>
      <c r="AP185" s="109"/>
      <c r="AQ185" s="109"/>
      <c r="AR185" s="109"/>
      <c r="AS185" s="109"/>
      <c r="AT185" s="109"/>
      <c r="AU185" s="109"/>
      <c r="AV185" s="109"/>
    </row>
    <row r="186" spans="2:48" s="57" customFormat="1" ht="13.5" x14ac:dyDescent="0.25">
      <c r="B186" s="102" t="str">
        <f>IF('INT-Pivots'!G186="","",'INT-Pivots'!G186)</f>
        <v/>
      </c>
      <c r="C186" s="103" t="str">
        <f>IF('INT-Pivots'!H186="","",'INT-Pivots'!H186)</f>
        <v/>
      </c>
      <c r="D186" s="104" t="str">
        <f>IF('INT-Pivots'!I186="","",IF(VALUE('INT-Pivots'!I186)=0,"",VALUE('INT-Pivots'!I186)))</f>
        <v/>
      </c>
      <c r="E186" s="105" t="str">
        <f>IF('INT-Pivots'!J186=0,"",'INT-Pivots'!J186)</f>
        <v/>
      </c>
      <c r="F186" s="115" t="str">
        <f>IF('INT-Pivots'!K186="","",IF('INT-Pivots'!K186="(blank)","Project end",VALUE('INT-Pivots'!K186)))</f>
        <v/>
      </c>
      <c r="G186" s="106" t="str">
        <f>IF('INT-Pivots'!S186="","",IF('INT-Pivots'!S186="(blank)","-",'INT-Pivots'!S186))</f>
        <v/>
      </c>
      <c r="H186" s="103" t="str">
        <f>IF('INT-Pivots'!L186=0,"",'INT-Pivots'!L186)</f>
        <v/>
      </c>
      <c r="I186" s="107" t="str">
        <f>IF('INT-Pivots'!M186=0,"",IF('INT-Pivots'!M186="(blank)","",'INT-Pivots'!M186))</f>
        <v/>
      </c>
      <c r="J186" s="103" t="str">
        <f>IF('INT-Pivots'!N186="","",'INT-Pivots'!N186)</f>
        <v/>
      </c>
      <c r="K186" s="103" t="str">
        <f>IF('INT-Pivots'!F186=0,"",IF('INT-Pivots'!F186="(blank)","",'INT-Pivots'!F186))</f>
        <v/>
      </c>
      <c r="L186" s="81" t="str">
        <f>IF('INT-Pivots'!O186="","",'INT-Pivots'!O186)</f>
        <v/>
      </c>
      <c r="M186" s="81"/>
      <c r="N186" s="81"/>
      <c r="O186" s="81"/>
      <c r="P186" s="61"/>
      <c r="Q186" s="61"/>
      <c r="R186" s="108"/>
      <c r="S186" s="109"/>
      <c r="T186" s="109"/>
      <c r="U186" s="109"/>
      <c r="V186" s="109"/>
      <c r="W186" s="109"/>
      <c r="X186" s="109"/>
      <c r="Y186" s="109"/>
      <c r="Z186" s="109"/>
      <c r="AA186" s="109"/>
      <c r="AB186" s="109"/>
      <c r="AC186" s="109"/>
      <c r="AD186" s="109"/>
      <c r="AE186" s="109"/>
      <c r="AF186" s="109"/>
      <c r="AG186" s="109"/>
      <c r="AH186" s="109"/>
      <c r="AI186" s="109"/>
      <c r="AJ186" s="109"/>
      <c r="AK186" s="109"/>
      <c r="AL186" s="109"/>
      <c r="AM186" s="109"/>
      <c r="AN186" s="109"/>
      <c r="AO186" s="109"/>
      <c r="AP186" s="109"/>
      <c r="AQ186" s="109"/>
      <c r="AR186" s="109"/>
      <c r="AS186" s="109"/>
      <c r="AT186" s="109"/>
      <c r="AU186" s="109"/>
      <c r="AV186" s="109"/>
    </row>
    <row r="187" spans="2:48" s="57" customFormat="1" ht="13.5" x14ac:dyDescent="0.25">
      <c r="B187" s="102" t="str">
        <f>IF('INT-Pivots'!G187="","",'INT-Pivots'!G187)</f>
        <v/>
      </c>
      <c r="C187" s="103" t="str">
        <f>IF('INT-Pivots'!H187="","",'INT-Pivots'!H187)</f>
        <v/>
      </c>
      <c r="D187" s="104" t="str">
        <f>IF('INT-Pivots'!I187="","",IF(VALUE('INT-Pivots'!I187)=0,"",VALUE('INT-Pivots'!I187)))</f>
        <v/>
      </c>
      <c r="E187" s="105" t="str">
        <f>IF('INT-Pivots'!J187=0,"",'INT-Pivots'!J187)</f>
        <v/>
      </c>
      <c r="F187" s="115" t="str">
        <f>IF('INT-Pivots'!K187="","",IF('INT-Pivots'!K187="(blank)","Project end",VALUE('INT-Pivots'!K187)))</f>
        <v/>
      </c>
      <c r="G187" s="106" t="str">
        <f>IF('INT-Pivots'!S187="","",IF('INT-Pivots'!S187="(blank)","-",'INT-Pivots'!S187))</f>
        <v/>
      </c>
      <c r="H187" s="103" t="str">
        <f>IF('INT-Pivots'!L187=0,"",'INT-Pivots'!L187)</f>
        <v/>
      </c>
      <c r="I187" s="107" t="str">
        <f>IF('INT-Pivots'!M187=0,"",IF('INT-Pivots'!M187="(blank)","",'INT-Pivots'!M187))</f>
        <v/>
      </c>
      <c r="J187" s="103" t="str">
        <f>IF('INT-Pivots'!N187="","",'INT-Pivots'!N187)</f>
        <v/>
      </c>
      <c r="K187" s="103" t="str">
        <f>IF('INT-Pivots'!F187=0,"",IF('INT-Pivots'!F187="(blank)","",'INT-Pivots'!F187))</f>
        <v/>
      </c>
      <c r="L187" s="81" t="str">
        <f>IF('INT-Pivots'!O187="","",'INT-Pivots'!O187)</f>
        <v/>
      </c>
      <c r="M187" s="81"/>
      <c r="N187" s="81"/>
      <c r="O187" s="81"/>
      <c r="P187" s="61"/>
      <c r="Q187" s="61"/>
      <c r="R187" s="108"/>
      <c r="S187" s="109"/>
      <c r="T187" s="109"/>
      <c r="U187" s="109"/>
      <c r="V187" s="109"/>
      <c r="W187" s="109"/>
      <c r="X187" s="109"/>
      <c r="Y187" s="109"/>
      <c r="Z187" s="109"/>
      <c r="AA187" s="109"/>
      <c r="AB187" s="109"/>
      <c r="AC187" s="109"/>
      <c r="AD187" s="109"/>
      <c r="AE187" s="109"/>
      <c r="AF187" s="109"/>
      <c r="AG187" s="109"/>
      <c r="AH187" s="109"/>
      <c r="AI187" s="109"/>
      <c r="AJ187" s="109"/>
      <c r="AK187" s="109"/>
      <c r="AL187" s="109"/>
      <c r="AM187" s="109"/>
      <c r="AN187" s="109"/>
      <c r="AO187" s="109"/>
      <c r="AP187" s="109"/>
      <c r="AQ187" s="109"/>
      <c r="AR187" s="109"/>
      <c r="AS187" s="109"/>
      <c r="AT187" s="109"/>
      <c r="AU187" s="109"/>
      <c r="AV187" s="109"/>
    </row>
    <row r="188" spans="2:48" s="57" customFormat="1" ht="13.5" x14ac:dyDescent="0.25">
      <c r="B188" s="102" t="str">
        <f>IF('INT-Pivots'!G188="","",'INT-Pivots'!G188)</f>
        <v/>
      </c>
      <c r="C188" s="103" t="str">
        <f>IF('INT-Pivots'!H188="","",'INT-Pivots'!H188)</f>
        <v/>
      </c>
      <c r="D188" s="104" t="str">
        <f>IF('INT-Pivots'!I188="","",IF(VALUE('INT-Pivots'!I188)=0,"",VALUE('INT-Pivots'!I188)))</f>
        <v/>
      </c>
      <c r="E188" s="105" t="str">
        <f>IF('INT-Pivots'!J188=0,"",'INT-Pivots'!J188)</f>
        <v/>
      </c>
      <c r="F188" s="115" t="str">
        <f>IF('INT-Pivots'!K188="","",IF('INT-Pivots'!K188="(blank)","Project end",VALUE('INT-Pivots'!K188)))</f>
        <v/>
      </c>
      <c r="G188" s="106" t="str">
        <f>IF('INT-Pivots'!S188="","",IF('INT-Pivots'!S188="(blank)","-",'INT-Pivots'!S188))</f>
        <v/>
      </c>
      <c r="H188" s="103" t="str">
        <f>IF('INT-Pivots'!L188=0,"",'INT-Pivots'!L188)</f>
        <v/>
      </c>
      <c r="I188" s="107" t="str">
        <f>IF('INT-Pivots'!M188=0,"",IF('INT-Pivots'!M188="(blank)","",'INT-Pivots'!M188))</f>
        <v/>
      </c>
      <c r="J188" s="103" t="str">
        <f>IF('INT-Pivots'!N188="","",'INT-Pivots'!N188)</f>
        <v/>
      </c>
      <c r="K188" s="103" t="str">
        <f>IF('INT-Pivots'!F188=0,"",IF('INT-Pivots'!F188="(blank)","",'INT-Pivots'!F188))</f>
        <v/>
      </c>
      <c r="L188" s="81" t="str">
        <f>IF('INT-Pivots'!O188="","",'INT-Pivots'!O188)</f>
        <v/>
      </c>
      <c r="M188" s="81"/>
      <c r="N188" s="81"/>
      <c r="O188" s="81"/>
      <c r="P188" s="61"/>
      <c r="Q188" s="61"/>
      <c r="R188" s="108"/>
      <c r="S188" s="109"/>
      <c r="T188" s="109"/>
      <c r="U188" s="109"/>
      <c r="V188" s="109"/>
      <c r="W188" s="109"/>
      <c r="X188" s="109"/>
      <c r="Y188" s="109"/>
      <c r="Z188" s="109"/>
      <c r="AA188" s="109"/>
      <c r="AB188" s="109"/>
      <c r="AC188" s="109"/>
      <c r="AD188" s="109"/>
      <c r="AE188" s="109"/>
      <c r="AF188" s="109"/>
      <c r="AG188" s="109"/>
      <c r="AH188" s="109"/>
      <c r="AI188" s="109"/>
      <c r="AJ188" s="109"/>
      <c r="AK188" s="109"/>
      <c r="AL188" s="109"/>
      <c r="AM188" s="109"/>
      <c r="AN188" s="109"/>
      <c r="AO188" s="109"/>
      <c r="AP188" s="109"/>
      <c r="AQ188" s="109"/>
      <c r="AR188" s="109"/>
      <c r="AS188" s="109"/>
      <c r="AT188" s="109"/>
      <c r="AU188" s="109"/>
      <c r="AV188" s="109"/>
    </row>
    <row r="189" spans="2:48" s="57" customFormat="1" ht="13.5" x14ac:dyDescent="0.25">
      <c r="B189" s="102" t="str">
        <f>IF('INT-Pivots'!G189="","",'INT-Pivots'!G189)</f>
        <v/>
      </c>
      <c r="C189" s="103" t="str">
        <f>IF('INT-Pivots'!H189="","",'INT-Pivots'!H189)</f>
        <v/>
      </c>
      <c r="D189" s="104" t="str">
        <f>IF('INT-Pivots'!I189="","",IF(VALUE('INT-Pivots'!I189)=0,"",VALUE('INT-Pivots'!I189)))</f>
        <v/>
      </c>
      <c r="E189" s="105" t="str">
        <f>IF('INT-Pivots'!J189=0,"",'INT-Pivots'!J189)</f>
        <v/>
      </c>
      <c r="F189" s="115" t="str">
        <f>IF('INT-Pivots'!K189="","",IF('INT-Pivots'!K189="(blank)","Project end",VALUE('INT-Pivots'!K189)))</f>
        <v/>
      </c>
      <c r="G189" s="106" t="str">
        <f>IF('INT-Pivots'!S189="","",IF('INT-Pivots'!S189="(blank)","-",'INT-Pivots'!S189))</f>
        <v/>
      </c>
      <c r="H189" s="103" t="str">
        <f>IF('INT-Pivots'!L189=0,"",'INT-Pivots'!L189)</f>
        <v/>
      </c>
      <c r="I189" s="107" t="str">
        <f>IF('INT-Pivots'!M189=0,"",IF('INT-Pivots'!M189="(blank)","",'INT-Pivots'!M189))</f>
        <v/>
      </c>
      <c r="J189" s="103" t="str">
        <f>IF('INT-Pivots'!N189="","",'INT-Pivots'!N189)</f>
        <v/>
      </c>
      <c r="K189" s="103" t="str">
        <f>IF('INT-Pivots'!F189=0,"",IF('INT-Pivots'!F189="(blank)","",'INT-Pivots'!F189))</f>
        <v/>
      </c>
      <c r="L189" s="81" t="str">
        <f>IF('INT-Pivots'!O189="","",'INT-Pivots'!O189)</f>
        <v/>
      </c>
      <c r="M189" s="81"/>
      <c r="N189" s="81"/>
      <c r="O189" s="81"/>
      <c r="P189" s="61"/>
      <c r="Q189" s="61"/>
      <c r="R189" s="108"/>
      <c r="S189" s="109"/>
      <c r="T189" s="109"/>
      <c r="U189" s="109"/>
      <c r="V189" s="109"/>
      <c r="W189" s="109"/>
      <c r="X189" s="109"/>
      <c r="Y189" s="109"/>
      <c r="Z189" s="109"/>
      <c r="AA189" s="109"/>
      <c r="AB189" s="109"/>
      <c r="AC189" s="109"/>
      <c r="AD189" s="109"/>
      <c r="AE189" s="109"/>
      <c r="AF189" s="109"/>
      <c r="AG189" s="109"/>
      <c r="AH189" s="109"/>
      <c r="AI189" s="109"/>
      <c r="AJ189" s="109"/>
      <c r="AK189" s="109"/>
      <c r="AL189" s="109"/>
      <c r="AM189" s="109"/>
      <c r="AN189" s="109"/>
      <c r="AO189" s="109"/>
      <c r="AP189" s="109"/>
      <c r="AQ189" s="109"/>
      <c r="AR189" s="109"/>
      <c r="AS189" s="109"/>
      <c r="AT189" s="109"/>
      <c r="AU189" s="109"/>
      <c r="AV189" s="109"/>
    </row>
    <row r="190" spans="2:48" s="57" customFormat="1" ht="13.5" x14ac:dyDescent="0.25">
      <c r="B190" s="102" t="str">
        <f>IF('INT-Pivots'!G190="","",'INT-Pivots'!G190)</f>
        <v/>
      </c>
      <c r="C190" s="103" t="str">
        <f>IF('INT-Pivots'!H190="","",'INT-Pivots'!H190)</f>
        <v/>
      </c>
      <c r="D190" s="104" t="str">
        <f>IF('INT-Pivots'!I190="","",IF(VALUE('INT-Pivots'!I190)=0,"",VALUE('INT-Pivots'!I190)))</f>
        <v/>
      </c>
      <c r="E190" s="105" t="str">
        <f>IF('INT-Pivots'!J190=0,"",'INT-Pivots'!J190)</f>
        <v/>
      </c>
      <c r="F190" s="115" t="str">
        <f>IF('INT-Pivots'!K190="","",IF('INT-Pivots'!K190="(blank)","Project end",VALUE('INT-Pivots'!K190)))</f>
        <v/>
      </c>
      <c r="G190" s="106" t="str">
        <f>IF('INT-Pivots'!S190="","",IF('INT-Pivots'!S190="(blank)","-",'INT-Pivots'!S190))</f>
        <v/>
      </c>
      <c r="H190" s="103" t="str">
        <f>IF('INT-Pivots'!L190=0,"",'INT-Pivots'!L190)</f>
        <v/>
      </c>
      <c r="I190" s="107" t="str">
        <f>IF('INT-Pivots'!M190=0,"",IF('INT-Pivots'!M190="(blank)","",'INT-Pivots'!M190))</f>
        <v/>
      </c>
      <c r="J190" s="103" t="str">
        <f>IF('INT-Pivots'!N190="","",'INT-Pivots'!N190)</f>
        <v/>
      </c>
      <c r="K190" s="103" t="str">
        <f>IF('INT-Pivots'!F190=0,"",IF('INT-Pivots'!F190="(blank)","",'INT-Pivots'!F190))</f>
        <v/>
      </c>
      <c r="L190" s="81" t="str">
        <f>IF('INT-Pivots'!O190="","",'INT-Pivots'!O190)</f>
        <v/>
      </c>
      <c r="M190" s="81"/>
      <c r="N190" s="81"/>
      <c r="O190" s="81"/>
      <c r="P190" s="61"/>
      <c r="Q190" s="61"/>
      <c r="R190" s="108"/>
      <c r="S190" s="109"/>
      <c r="T190" s="109"/>
      <c r="U190" s="109"/>
      <c r="V190" s="109"/>
      <c r="W190" s="109"/>
      <c r="X190" s="109"/>
      <c r="Y190" s="109"/>
      <c r="Z190" s="109"/>
      <c r="AA190" s="109"/>
      <c r="AB190" s="109"/>
      <c r="AC190" s="109"/>
      <c r="AD190" s="109"/>
      <c r="AE190" s="109"/>
      <c r="AF190" s="109"/>
      <c r="AG190" s="109"/>
      <c r="AH190" s="109"/>
      <c r="AI190" s="109"/>
      <c r="AJ190" s="109"/>
      <c r="AK190" s="109"/>
      <c r="AL190" s="109"/>
      <c r="AM190" s="109"/>
      <c r="AN190" s="109"/>
      <c r="AO190" s="109"/>
      <c r="AP190" s="109"/>
      <c r="AQ190" s="109"/>
      <c r="AR190" s="109"/>
      <c r="AS190" s="109"/>
      <c r="AT190" s="109"/>
      <c r="AU190" s="109"/>
      <c r="AV190" s="109"/>
    </row>
    <row r="191" spans="2:48" s="57" customFormat="1" ht="13.5" x14ac:dyDescent="0.25">
      <c r="B191" s="102" t="str">
        <f>IF('INT-Pivots'!G191="","",'INT-Pivots'!G191)</f>
        <v/>
      </c>
      <c r="C191" s="103" t="str">
        <f>IF('INT-Pivots'!H191="","",'INT-Pivots'!H191)</f>
        <v/>
      </c>
      <c r="D191" s="104" t="str">
        <f>IF('INT-Pivots'!I191="","",IF(VALUE('INT-Pivots'!I191)=0,"",VALUE('INT-Pivots'!I191)))</f>
        <v/>
      </c>
      <c r="E191" s="105" t="str">
        <f>IF('INT-Pivots'!J191=0,"",'INT-Pivots'!J191)</f>
        <v/>
      </c>
      <c r="F191" s="115" t="str">
        <f>IF('INT-Pivots'!K191="","",IF('INT-Pivots'!K191="(blank)","Project end",VALUE('INT-Pivots'!K191)))</f>
        <v/>
      </c>
      <c r="G191" s="106" t="str">
        <f>IF('INT-Pivots'!S191="","",IF('INT-Pivots'!S191="(blank)","-",'INT-Pivots'!S191))</f>
        <v/>
      </c>
      <c r="H191" s="103" t="str">
        <f>IF('INT-Pivots'!L191=0,"",'INT-Pivots'!L191)</f>
        <v/>
      </c>
      <c r="I191" s="107" t="str">
        <f>IF('INT-Pivots'!M191=0,"",IF('INT-Pivots'!M191="(blank)","",'INT-Pivots'!M191))</f>
        <v/>
      </c>
      <c r="J191" s="103" t="str">
        <f>IF('INT-Pivots'!N191="","",'INT-Pivots'!N191)</f>
        <v/>
      </c>
      <c r="K191" s="103" t="str">
        <f>IF('INT-Pivots'!F191=0,"",IF('INT-Pivots'!F191="(blank)","",'INT-Pivots'!F191))</f>
        <v/>
      </c>
      <c r="L191" s="81" t="str">
        <f>IF('INT-Pivots'!O191="","",'INT-Pivots'!O191)</f>
        <v/>
      </c>
      <c r="M191" s="81"/>
      <c r="N191" s="81"/>
      <c r="O191" s="81"/>
      <c r="P191" s="61"/>
      <c r="Q191" s="61"/>
      <c r="R191" s="108"/>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row>
    <row r="192" spans="2:48" s="57" customFormat="1" ht="13.5" x14ac:dyDescent="0.25">
      <c r="B192" s="102" t="str">
        <f>IF('INT-Pivots'!G192="","",'INT-Pivots'!G192)</f>
        <v/>
      </c>
      <c r="C192" s="103" t="str">
        <f>IF('INT-Pivots'!H192="","",'INT-Pivots'!H192)</f>
        <v/>
      </c>
      <c r="D192" s="104" t="str">
        <f>IF('INT-Pivots'!I192="","",IF(VALUE('INT-Pivots'!I192)=0,"",VALUE('INT-Pivots'!I192)))</f>
        <v/>
      </c>
      <c r="E192" s="105" t="str">
        <f>IF('INT-Pivots'!J192=0,"",'INT-Pivots'!J192)</f>
        <v/>
      </c>
      <c r="F192" s="115" t="str">
        <f>IF('INT-Pivots'!K192="","",IF('INT-Pivots'!K192="(blank)","Project end",VALUE('INT-Pivots'!K192)))</f>
        <v/>
      </c>
      <c r="G192" s="106" t="str">
        <f>IF('INT-Pivots'!S192="","",IF('INT-Pivots'!S192="(blank)","-",'INT-Pivots'!S192))</f>
        <v/>
      </c>
      <c r="H192" s="103" t="str">
        <f>IF('INT-Pivots'!L192=0,"",'INT-Pivots'!L192)</f>
        <v/>
      </c>
      <c r="I192" s="107" t="str">
        <f>IF('INT-Pivots'!M192=0,"",IF('INT-Pivots'!M192="(blank)","",'INT-Pivots'!M192))</f>
        <v/>
      </c>
      <c r="J192" s="103" t="str">
        <f>IF('INT-Pivots'!N192="","",'INT-Pivots'!N192)</f>
        <v/>
      </c>
      <c r="K192" s="103" t="str">
        <f>IF('INT-Pivots'!F192=0,"",IF('INT-Pivots'!F192="(blank)","",'INT-Pivots'!F192))</f>
        <v/>
      </c>
      <c r="L192" s="81" t="str">
        <f>IF('INT-Pivots'!O192="","",'INT-Pivots'!O192)</f>
        <v/>
      </c>
      <c r="M192" s="81"/>
      <c r="N192" s="81"/>
      <c r="O192" s="81"/>
      <c r="P192" s="61"/>
      <c r="Q192" s="61"/>
      <c r="R192" s="108"/>
      <c r="S192" s="109"/>
      <c r="T192" s="109"/>
      <c r="U192" s="109"/>
      <c r="V192" s="109"/>
      <c r="W192" s="109"/>
      <c r="X192" s="109"/>
      <c r="Y192" s="109"/>
      <c r="Z192" s="109"/>
      <c r="AA192" s="109"/>
      <c r="AB192" s="109"/>
      <c r="AC192" s="109"/>
      <c r="AD192" s="109"/>
      <c r="AE192" s="109"/>
      <c r="AF192" s="109"/>
      <c r="AG192" s="109"/>
      <c r="AH192" s="109"/>
      <c r="AI192" s="109"/>
      <c r="AJ192" s="109"/>
      <c r="AK192" s="109"/>
      <c r="AL192" s="109"/>
      <c r="AM192" s="109"/>
      <c r="AN192" s="109"/>
      <c r="AO192" s="109"/>
      <c r="AP192" s="109"/>
      <c r="AQ192" s="109"/>
      <c r="AR192" s="109"/>
      <c r="AS192" s="109"/>
      <c r="AT192" s="109"/>
      <c r="AU192" s="109"/>
      <c r="AV192" s="109"/>
    </row>
    <row r="193" spans="2:48" s="57" customFormat="1" ht="13.5" x14ac:dyDescent="0.25">
      <c r="B193" s="102" t="str">
        <f>IF('INT-Pivots'!G193="","",'INT-Pivots'!G193)</f>
        <v/>
      </c>
      <c r="C193" s="103" t="str">
        <f>IF('INT-Pivots'!H193="","",'INT-Pivots'!H193)</f>
        <v/>
      </c>
      <c r="D193" s="104" t="str">
        <f>IF('INT-Pivots'!I193="","",IF(VALUE('INT-Pivots'!I193)=0,"",VALUE('INT-Pivots'!I193)))</f>
        <v/>
      </c>
      <c r="E193" s="105" t="str">
        <f>IF('INT-Pivots'!J193=0,"",'INT-Pivots'!J193)</f>
        <v/>
      </c>
      <c r="F193" s="115" t="str">
        <f>IF('INT-Pivots'!K193="","",IF('INT-Pivots'!K193="(blank)","Project end",VALUE('INT-Pivots'!K193)))</f>
        <v/>
      </c>
      <c r="G193" s="106" t="str">
        <f>IF('INT-Pivots'!S193="","",IF('INT-Pivots'!S193="(blank)","-",'INT-Pivots'!S193))</f>
        <v/>
      </c>
      <c r="H193" s="103" t="str">
        <f>IF('INT-Pivots'!L193=0,"",'INT-Pivots'!L193)</f>
        <v/>
      </c>
      <c r="I193" s="107" t="str">
        <f>IF('INT-Pivots'!M193=0,"",IF('INT-Pivots'!M193="(blank)","",'INT-Pivots'!M193))</f>
        <v/>
      </c>
      <c r="J193" s="103" t="str">
        <f>IF('INT-Pivots'!N193="","",'INT-Pivots'!N193)</f>
        <v/>
      </c>
      <c r="K193" s="103" t="str">
        <f>IF('INT-Pivots'!F193=0,"",IF('INT-Pivots'!F193="(blank)","",'INT-Pivots'!F193))</f>
        <v/>
      </c>
      <c r="L193" s="81" t="str">
        <f>IF('INT-Pivots'!O193="","",'INT-Pivots'!O193)</f>
        <v/>
      </c>
      <c r="M193" s="81"/>
      <c r="N193" s="81"/>
      <c r="O193" s="81"/>
      <c r="P193" s="61"/>
      <c r="Q193" s="61"/>
      <c r="R193" s="108"/>
      <c r="S193" s="109"/>
      <c r="T193" s="109"/>
      <c r="U193" s="109"/>
      <c r="V193" s="109"/>
      <c r="W193" s="109"/>
      <c r="X193" s="109"/>
      <c r="Y193" s="109"/>
      <c r="Z193" s="109"/>
      <c r="AA193" s="109"/>
      <c r="AB193" s="109"/>
      <c r="AC193" s="109"/>
      <c r="AD193" s="109"/>
      <c r="AE193" s="109"/>
      <c r="AF193" s="109"/>
      <c r="AG193" s="109"/>
      <c r="AH193" s="109"/>
      <c r="AI193" s="109"/>
      <c r="AJ193" s="109"/>
      <c r="AK193" s="109"/>
      <c r="AL193" s="109"/>
      <c r="AM193" s="109"/>
      <c r="AN193" s="109"/>
      <c r="AO193" s="109"/>
      <c r="AP193" s="109"/>
      <c r="AQ193" s="109"/>
      <c r="AR193" s="109"/>
      <c r="AS193" s="109"/>
      <c r="AT193" s="109"/>
      <c r="AU193" s="109"/>
      <c r="AV193" s="109"/>
    </row>
    <row r="194" spans="2:48" s="57" customFormat="1" ht="13.5" x14ac:dyDescent="0.25">
      <c r="B194" s="102" t="str">
        <f>IF('INT-Pivots'!G194="","",'INT-Pivots'!G194)</f>
        <v/>
      </c>
      <c r="C194" s="103" t="str">
        <f>IF('INT-Pivots'!H194="","",'INT-Pivots'!H194)</f>
        <v/>
      </c>
      <c r="D194" s="104" t="str">
        <f>IF('INT-Pivots'!I194="","",IF(VALUE('INT-Pivots'!I194)=0,"",VALUE('INT-Pivots'!I194)))</f>
        <v/>
      </c>
      <c r="E194" s="105" t="str">
        <f>IF('INT-Pivots'!J194=0,"",'INT-Pivots'!J194)</f>
        <v/>
      </c>
      <c r="F194" s="115" t="str">
        <f>IF('INT-Pivots'!K194="","",IF('INT-Pivots'!K194="(blank)","Project end",VALUE('INT-Pivots'!K194)))</f>
        <v/>
      </c>
      <c r="G194" s="106" t="str">
        <f>IF('INT-Pivots'!S194="","",IF('INT-Pivots'!S194="(blank)","-",'INT-Pivots'!S194))</f>
        <v/>
      </c>
      <c r="H194" s="103" t="str">
        <f>IF('INT-Pivots'!L194=0,"",'INT-Pivots'!L194)</f>
        <v/>
      </c>
      <c r="I194" s="107" t="str">
        <f>IF('INT-Pivots'!M194=0,"",IF('INT-Pivots'!M194="(blank)","",'INT-Pivots'!M194))</f>
        <v/>
      </c>
      <c r="J194" s="103" t="str">
        <f>IF('INT-Pivots'!N194="","",'INT-Pivots'!N194)</f>
        <v/>
      </c>
      <c r="K194" s="103" t="str">
        <f>IF('INT-Pivots'!F194=0,"",IF('INT-Pivots'!F194="(blank)","",'INT-Pivots'!F194))</f>
        <v/>
      </c>
      <c r="L194" s="81" t="str">
        <f>IF('INT-Pivots'!O194="","",'INT-Pivots'!O194)</f>
        <v/>
      </c>
      <c r="M194" s="81"/>
      <c r="N194" s="81"/>
      <c r="O194" s="81"/>
      <c r="P194" s="61"/>
      <c r="Q194" s="61"/>
      <c r="R194" s="108"/>
      <c r="S194" s="109"/>
      <c r="T194" s="109"/>
      <c r="U194" s="109"/>
      <c r="V194" s="109"/>
      <c r="W194" s="109"/>
      <c r="X194" s="109"/>
      <c r="Y194" s="109"/>
      <c r="Z194" s="109"/>
      <c r="AA194" s="109"/>
      <c r="AB194" s="109"/>
      <c r="AC194" s="109"/>
      <c r="AD194" s="109"/>
      <c r="AE194" s="109"/>
      <c r="AF194" s="109"/>
      <c r="AG194" s="109"/>
      <c r="AH194" s="109"/>
      <c r="AI194" s="109"/>
      <c r="AJ194" s="109"/>
      <c r="AK194" s="109"/>
      <c r="AL194" s="109"/>
      <c r="AM194" s="109"/>
      <c r="AN194" s="109"/>
      <c r="AO194" s="109"/>
      <c r="AP194" s="109"/>
      <c r="AQ194" s="109"/>
      <c r="AR194" s="109"/>
      <c r="AS194" s="109"/>
      <c r="AT194" s="109"/>
      <c r="AU194" s="109"/>
      <c r="AV194" s="109"/>
    </row>
    <row r="195" spans="2:48" s="57" customFormat="1" ht="13.5" x14ac:dyDescent="0.25">
      <c r="B195" s="102" t="str">
        <f>IF('INT-Pivots'!G195="","",'INT-Pivots'!G195)</f>
        <v/>
      </c>
      <c r="C195" s="103" t="str">
        <f>IF('INT-Pivots'!H195="","",'INT-Pivots'!H195)</f>
        <v/>
      </c>
      <c r="D195" s="104" t="str">
        <f>IF('INT-Pivots'!I195="","",IF(VALUE('INT-Pivots'!I195)=0,"",VALUE('INT-Pivots'!I195)))</f>
        <v/>
      </c>
      <c r="E195" s="105" t="str">
        <f>IF('INT-Pivots'!J195=0,"",'INT-Pivots'!J195)</f>
        <v/>
      </c>
      <c r="F195" s="115" t="str">
        <f>IF('INT-Pivots'!K195="","",IF('INT-Pivots'!K195="(blank)","Project end",VALUE('INT-Pivots'!K195)))</f>
        <v/>
      </c>
      <c r="G195" s="106" t="str">
        <f>IF('INT-Pivots'!S195="","",IF('INT-Pivots'!S195="(blank)","-",'INT-Pivots'!S195))</f>
        <v/>
      </c>
      <c r="H195" s="103" t="str">
        <f>IF('INT-Pivots'!L195=0,"",'INT-Pivots'!L195)</f>
        <v/>
      </c>
      <c r="I195" s="107" t="str">
        <f>IF('INT-Pivots'!M195=0,"",IF('INT-Pivots'!M195="(blank)","",'INT-Pivots'!M195))</f>
        <v/>
      </c>
      <c r="J195" s="103" t="str">
        <f>IF('INT-Pivots'!N195="","",'INT-Pivots'!N195)</f>
        <v/>
      </c>
      <c r="K195" s="103" t="str">
        <f>IF('INT-Pivots'!F195=0,"",IF('INT-Pivots'!F195="(blank)","",'INT-Pivots'!F195))</f>
        <v/>
      </c>
      <c r="L195" s="81" t="str">
        <f>IF('INT-Pivots'!O195="","",'INT-Pivots'!O195)</f>
        <v/>
      </c>
      <c r="M195" s="81"/>
      <c r="N195" s="81"/>
      <c r="O195" s="81"/>
      <c r="P195" s="61"/>
      <c r="Q195" s="61"/>
      <c r="R195" s="108"/>
      <c r="S195" s="109"/>
      <c r="T195" s="109"/>
      <c r="U195" s="109"/>
      <c r="V195" s="109"/>
      <c r="W195" s="109"/>
      <c r="X195" s="109"/>
      <c r="Y195" s="109"/>
      <c r="Z195" s="109"/>
      <c r="AA195" s="109"/>
      <c r="AB195" s="109"/>
      <c r="AC195" s="109"/>
      <c r="AD195" s="109"/>
      <c r="AE195" s="109"/>
      <c r="AF195" s="109"/>
      <c r="AG195" s="109"/>
      <c r="AH195" s="109"/>
      <c r="AI195" s="109"/>
      <c r="AJ195" s="109"/>
      <c r="AK195" s="109"/>
      <c r="AL195" s="109"/>
      <c r="AM195" s="109"/>
      <c r="AN195" s="109"/>
      <c r="AO195" s="109"/>
      <c r="AP195" s="109"/>
      <c r="AQ195" s="109"/>
      <c r="AR195" s="109"/>
      <c r="AS195" s="109"/>
      <c r="AT195" s="109"/>
      <c r="AU195" s="109"/>
      <c r="AV195" s="109"/>
    </row>
    <row r="196" spans="2:48" s="57" customFormat="1" ht="13.5" x14ac:dyDescent="0.25">
      <c r="B196" s="102" t="str">
        <f>IF('INT-Pivots'!G196="","",'INT-Pivots'!G196)</f>
        <v/>
      </c>
      <c r="C196" s="103" t="str">
        <f>IF('INT-Pivots'!H196="","",'INT-Pivots'!H196)</f>
        <v/>
      </c>
      <c r="D196" s="104" t="str">
        <f>IF('INT-Pivots'!I196="","",IF(VALUE('INT-Pivots'!I196)=0,"",VALUE('INT-Pivots'!I196)))</f>
        <v/>
      </c>
      <c r="E196" s="105" t="str">
        <f>IF('INT-Pivots'!J196=0,"",'INT-Pivots'!J196)</f>
        <v/>
      </c>
      <c r="F196" s="115" t="str">
        <f>IF('INT-Pivots'!K196="","",IF('INT-Pivots'!K196="(blank)","Project end",VALUE('INT-Pivots'!K196)))</f>
        <v/>
      </c>
      <c r="G196" s="106" t="str">
        <f>IF('INT-Pivots'!S196="","",IF('INT-Pivots'!S196="(blank)","-",'INT-Pivots'!S196))</f>
        <v/>
      </c>
      <c r="H196" s="103" t="str">
        <f>IF('INT-Pivots'!L196=0,"",'INT-Pivots'!L196)</f>
        <v/>
      </c>
      <c r="I196" s="107" t="str">
        <f>IF('INT-Pivots'!M196=0,"",IF('INT-Pivots'!M196="(blank)","",'INT-Pivots'!M196))</f>
        <v/>
      </c>
      <c r="J196" s="103" t="str">
        <f>IF('INT-Pivots'!N196="","",'INT-Pivots'!N196)</f>
        <v/>
      </c>
      <c r="K196" s="103" t="str">
        <f>IF('INT-Pivots'!F196=0,"",IF('INT-Pivots'!F196="(blank)","",'INT-Pivots'!F196))</f>
        <v/>
      </c>
      <c r="L196" s="81" t="str">
        <f>IF('INT-Pivots'!O196="","",'INT-Pivots'!O196)</f>
        <v/>
      </c>
      <c r="M196" s="81"/>
      <c r="N196" s="81"/>
      <c r="O196" s="81"/>
      <c r="P196" s="61"/>
      <c r="Q196" s="61"/>
      <c r="R196" s="108"/>
      <c r="S196" s="109"/>
      <c r="T196" s="109"/>
      <c r="U196" s="109"/>
      <c r="V196" s="109"/>
      <c r="W196" s="109"/>
      <c r="X196" s="109"/>
      <c r="Y196" s="109"/>
      <c r="Z196" s="109"/>
      <c r="AA196" s="109"/>
      <c r="AB196" s="109"/>
      <c r="AC196" s="109"/>
      <c r="AD196" s="109"/>
      <c r="AE196" s="109"/>
      <c r="AF196" s="109"/>
      <c r="AG196" s="109"/>
      <c r="AH196" s="109"/>
      <c r="AI196" s="109"/>
      <c r="AJ196" s="109"/>
      <c r="AK196" s="109"/>
      <c r="AL196" s="109"/>
      <c r="AM196" s="109"/>
      <c r="AN196" s="109"/>
      <c r="AO196" s="109"/>
      <c r="AP196" s="109"/>
      <c r="AQ196" s="109"/>
      <c r="AR196" s="109"/>
      <c r="AS196" s="109"/>
      <c r="AT196" s="109"/>
      <c r="AU196" s="109"/>
      <c r="AV196" s="109"/>
    </row>
    <row r="197" spans="2:48" s="57" customFormat="1" ht="13.5" x14ac:dyDescent="0.25">
      <c r="B197" s="102" t="str">
        <f>IF('INT-Pivots'!G197="","",'INT-Pivots'!G197)</f>
        <v/>
      </c>
      <c r="C197" s="103" t="str">
        <f>IF('INT-Pivots'!H197="","",'INT-Pivots'!H197)</f>
        <v/>
      </c>
      <c r="D197" s="104" t="str">
        <f>IF('INT-Pivots'!I197="","",IF(VALUE('INT-Pivots'!I197)=0,"",VALUE('INT-Pivots'!I197)))</f>
        <v/>
      </c>
      <c r="E197" s="105" t="str">
        <f>IF('INT-Pivots'!J197=0,"",'INT-Pivots'!J197)</f>
        <v/>
      </c>
      <c r="F197" s="115" t="str">
        <f>IF('INT-Pivots'!K197="","",IF('INT-Pivots'!K197="(blank)","Project end",VALUE('INT-Pivots'!K197)))</f>
        <v/>
      </c>
      <c r="G197" s="106" t="str">
        <f>IF('INT-Pivots'!S197="","",IF('INT-Pivots'!S197="(blank)","-",'INT-Pivots'!S197))</f>
        <v/>
      </c>
      <c r="H197" s="103" t="str">
        <f>IF('INT-Pivots'!L197=0,"",'INT-Pivots'!L197)</f>
        <v/>
      </c>
      <c r="I197" s="107" t="str">
        <f>IF('INT-Pivots'!M197=0,"",IF('INT-Pivots'!M197="(blank)","",'INT-Pivots'!M197))</f>
        <v/>
      </c>
      <c r="J197" s="103" t="str">
        <f>IF('INT-Pivots'!N197="","",'INT-Pivots'!N197)</f>
        <v/>
      </c>
      <c r="K197" s="103" t="str">
        <f>IF('INT-Pivots'!F197=0,"",IF('INT-Pivots'!F197="(blank)","",'INT-Pivots'!F197))</f>
        <v/>
      </c>
      <c r="L197" s="81" t="str">
        <f>IF('INT-Pivots'!O197="","",'INT-Pivots'!O197)</f>
        <v/>
      </c>
      <c r="M197" s="81"/>
      <c r="N197" s="81"/>
      <c r="O197" s="81"/>
      <c r="P197" s="61"/>
      <c r="Q197" s="61"/>
      <c r="R197" s="108"/>
      <c r="S197" s="109"/>
      <c r="T197" s="109"/>
      <c r="U197" s="109"/>
      <c r="V197" s="109"/>
      <c r="W197" s="109"/>
      <c r="X197" s="109"/>
      <c r="Y197" s="109"/>
      <c r="Z197" s="109"/>
      <c r="AA197" s="109"/>
      <c r="AB197" s="109"/>
      <c r="AC197" s="109"/>
      <c r="AD197" s="109"/>
      <c r="AE197" s="109"/>
      <c r="AF197" s="109"/>
      <c r="AG197" s="109"/>
      <c r="AH197" s="109"/>
      <c r="AI197" s="109"/>
      <c r="AJ197" s="109"/>
      <c r="AK197" s="109"/>
      <c r="AL197" s="109"/>
      <c r="AM197" s="109"/>
      <c r="AN197" s="109"/>
      <c r="AO197" s="109"/>
      <c r="AP197" s="109"/>
      <c r="AQ197" s="109"/>
      <c r="AR197" s="109"/>
      <c r="AS197" s="109"/>
      <c r="AT197" s="109"/>
      <c r="AU197" s="109"/>
      <c r="AV197" s="109"/>
    </row>
    <row r="198" spans="2:48" s="57" customFormat="1" ht="13.5" x14ac:dyDescent="0.25">
      <c r="B198" s="102" t="str">
        <f>IF('INT-Pivots'!G198="","",'INT-Pivots'!G198)</f>
        <v/>
      </c>
      <c r="C198" s="103" t="str">
        <f>IF('INT-Pivots'!H198="","",'INT-Pivots'!H198)</f>
        <v/>
      </c>
      <c r="D198" s="104" t="str">
        <f>IF('INT-Pivots'!I198="","",IF(VALUE('INT-Pivots'!I198)=0,"",VALUE('INT-Pivots'!I198)))</f>
        <v/>
      </c>
      <c r="E198" s="105" t="str">
        <f>IF('INT-Pivots'!J198=0,"",'INT-Pivots'!J198)</f>
        <v/>
      </c>
      <c r="F198" s="115" t="str">
        <f>IF('INT-Pivots'!K198="","",IF('INT-Pivots'!K198="(blank)","Project end",VALUE('INT-Pivots'!K198)))</f>
        <v/>
      </c>
      <c r="G198" s="106" t="str">
        <f>IF('INT-Pivots'!S198="","",IF('INT-Pivots'!S198="(blank)","-",'INT-Pivots'!S198))</f>
        <v/>
      </c>
      <c r="H198" s="103" t="str">
        <f>IF('INT-Pivots'!L198=0,"",'INT-Pivots'!L198)</f>
        <v/>
      </c>
      <c r="I198" s="107" t="str">
        <f>IF('INT-Pivots'!M198=0,"",IF('INT-Pivots'!M198="(blank)","",'INT-Pivots'!M198))</f>
        <v/>
      </c>
      <c r="J198" s="103" t="str">
        <f>IF('INT-Pivots'!N198="","",'INT-Pivots'!N198)</f>
        <v/>
      </c>
      <c r="K198" s="103" t="str">
        <f>IF('INT-Pivots'!F198=0,"",IF('INT-Pivots'!F198="(blank)","",'INT-Pivots'!F198))</f>
        <v/>
      </c>
      <c r="L198" s="81" t="str">
        <f>IF('INT-Pivots'!O198="","",'INT-Pivots'!O198)</f>
        <v/>
      </c>
      <c r="M198" s="81"/>
      <c r="N198" s="81"/>
      <c r="O198" s="81"/>
      <c r="P198" s="61"/>
      <c r="Q198" s="61"/>
      <c r="R198" s="108"/>
      <c r="S198" s="109"/>
      <c r="T198" s="109"/>
      <c r="U198" s="109"/>
      <c r="V198" s="109"/>
      <c r="W198" s="109"/>
      <c r="X198" s="109"/>
      <c r="Y198" s="109"/>
      <c r="Z198" s="109"/>
      <c r="AA198" s="109"/>
      <c r="AB198" s="109"/>
      <c r="AC198" s="109"/>
      <c r="AD198" s="109"/>
      <c r="AE198" s="109"/>
      <c r="AF198" s="109"/>
      <c r="AG198" s="109"/>
      <c r="AH198" s="109"/>
      <c r="AI198" s="109"/>
      <c r="AJ198" s="109"/>
      <c r="AK198" s="109"/>
      <c r="AL198" s="109"/>
      <c r="AM198" s="109"/>
      <c r="AN198" s="109"/>
      <c r="AO198" s="109"/>
      <c r="AP198" s="109"/>
      <c r="AQ198" s="109"/>
      <c r="AR198" s="109"/>
      <c r="AS198" s="109"/>
      <c r="AT198" s="109"/>
      <c r="AU198" s="109"/>
      <c r="AV198" s="109"/>
    </row>
    <row r="199" spans="2:48" s="57" customFormat="1" ht="13.5" x14ac:dyDescent="0.25">
      <c r="B199" s="102" t="str">
        <f>IF('INT-Pivots'!G199="","",'INT-Pivots'!G199)</f>
        <v/>
      </c>
      <c r="C199" s="103" t="str">
        <f>IF('INT-Pivots'!H199="","",'INT-Pivots'!H199)</f>
        <v/>
      </c>
      <c r="D199" s="104" t="str">
        <f>IF('INT-Pivots'!I199="","",IF(VALUE('INT-Pivots'!I199)=0,"",VALUE('INT-Pivots'!I199)))</f>
        <v/>
      </c>
      <c r="E199" s="105" t="str">
        <f>IF('INT-Pivots'!J199=0,"",'INT-Pivots'!J199)</f>
        <v/>
      </c>
      <c r="F199" s="115" t="str">
        <f>IF('INT-Pivots'!K199="","",IF('INT-Pivots'!K199="(blank)","Project end",VALUE('INT-Pivots'!K199)))</f>
        <v/>
      </c>
      <c r="G199" s="106" t="str">
        <f>IF('INT-Pivots'!S199="","",IF('INT-Pivots'!S199="(blank)","-",'INT-Pivots'!S199))</f>
        <v/>
      </c>
      <c r="H199" s="103" t="str">
        <f>IF('INT-Pivots'!L199=0,"",'INT-Pivots'!L199)</f>
        <v/>
      </c>
      <c r="I199" s="107" t="str">
        <f>IF('INT-Pivots'!M199=0,"",IF('INT-Pivots'!M199="(blank)","",'INT-Pivots'!M199))</f>
        <v/>
      </c>
      <c r="J199" s="103" t="str">
        <f>IF('INT-Pivots'!N199="","",'INT-Pivots'!N199)</f>
        <v/>
      </c>
      <c r="K199" s="103" t="str">
        <f>IF('INT-Pivots'!F199=0,"",IF('INT-Pivots'!F199="(blank)","",'INT-Pivots'!F199))</f>
        <v/>
      </c>
      <c r="L199" s="81" t="str">
        <f>IF('INT-Pivots'!O199="","",'INT-Pivots'!O199)</f>
        <v/>
      </c>
      <c r="M199" s="81"/>
      <c r="N199" s="81"/>
      <c r="O199" s="81"/>
      <c r="P199" s="61"/>
      <c r="Q199" s="61"/>
      <c r="R199" s="108"/>
      <c r="S199" s="109"/>
      <c r="T199" s="109"/>
      <c r="U199" s="109"/>
      <c r="V199" s="109"/>
      <c r="W199" s="109"/>
      <c r="X199" s="109"/>
      <c r="Y199" s="109"/>
      <c r="Z199" s="109"/>
      <c r="AA199" s="109"/>
      <c r="AB199" s="109"/>
      <c r="AC199" s="109"/>
      <c r="AD199" s="109"/>
      <c r="AE199" s="109"/>
      <c r="AF199" s="109"/>
      <c r="AG199" s="109"/>
      <c r="AH199" s="109"/>
      <c r="AI199" s="109"/>
      <c r="AJ199" s="109"/>
      <c r="AK199" s="109"/>
      <c r="AL199" s="109"/>
      <c r="AM199" s="109"/>
      <c r="AN199" s="109"/>
      <c r="AO199" s="109"/>
      <c r="AP199" s="109"/>
      <c r="AQ199" s="109"/>
      <c r="AR199" s="109"/>
      <c r="AS199" s="109"/>
      <c r="AT199" s="109"/>
      <c r="AU199" s="109"/>
      <c r="AV199" s="109"/>
    </row>
    <row r="200" spans="2:48" s="57" customFormat="1" ht="13.5" x14ac:dyDescent="0.25">
      <c r="B200" s="102" t="str">
        <f>IF('INT-Pivots'!G200="","",'INT-Pivots'!G200)</f>
        <v/>
      </c>
      <c r="C200" s="103" t="str">
        <f>IF('INT-Pivots'!H200="","",'INT-Pivots'!H200)</f>
        <v/>
      </c>
      <c r="D200" s="104" t="str">
        <f>IF('INT-Pivots'!I200="","",IF(VALUE('INT-Pivots'!I200)=0,"",VALUE('INT-Pivots'!I200)))</f>
        <v/>
      </c>
      <c r="E200" s="105" t="str">
        <f>IF('INT-Pivots'!J200=0,"",'INT-Pivots'!J200)</f>
        <v/>
      </c>
      <c r="F200" s="115" t="str">
        <f>IF('INT-Pivots'!K200="","",IF('INT-Pivots'!K200="(blank)","Project end",VALUE('INT-Pivots'!K200)))</f>
        <v/>
      </c>
      <c r="G200" s="106" t="str">
        <f>IF('INT-Pivots'!S200="","",IF('INT-Pivots'!S200="(blank)","-",'INT-Pivots'!S200))</f>
        <v/>
      </c>
      <c r="H200" s="103" t="str">
        <f>IF('INT-Pivots'!L200=0,"",'INT-Pivots'!L200)</f>
        <v/>
      </c>
      <c r="I200" s="107" t="str">
        <f>IF('INT-Pivots'!M200=0,"",IF('INT-Pivots'!M200="(blank)","",'INT-Pivots'!M200))</f>
        <v/>
      </c>
      <c r="J200" s="103" t="str">
        <f>IF('INT-Pivots'!N200="","",'INT-Pivots'!N200)</f>
        <v/>
      </c>
      <c r="K200" s="103" t="str">
        <f>IF('INT-Pivots'!F200=0,"",IF('INT-Pivots'!F200="(blank)","",'INT-Pivots'!F200))</f>
        <v/>
      </c>
      <c r="L200" s="81" t="str">
        <f>IF('INT-Pivots'!O200="","",'INT-Pivots'!O200)</f>
        <v/>
      </c>
      <c r="M200" s="81"/>
      <c r="N200" s="81"/>
      <c r="O200" s="81"/>
      <c r="P200" s="61"/>
      <c r="Q200" s="61"/>
      <c r="R200" s="108"/>
      <c r="S200" s="109"/>
      <c r="T200" s="109"/>
      <c r="U200" s="109"/>
      <c r="V200" s="109"/>
      <c r="W200" s="109"/>
      <c r="X200" s="109"/>
      <c r="Y200" s="109"/>
      <c r="Z200" s="109"/>
      <c r="AA200" s="109"/>
      <c r="AB200" s="109"/>
      <c r="AC200" s="109"/>
      <c r="AD200" s="109"/>
      <c r="AE200" s="109"/>
      <c r="AF200" s="109"/>
      <c r="AG200" s="109"/>
      <c r="AH200" s="109"/>
      <c r="AI200" s="109"/>
      <c r="AJ200" s="109"/>
      <c r="AK200" s="109"/>
      <c r="AL200" s="109"/>
      <c r="AM200" s="109"/>
      <c r="AN200" s="109"/>
      <c r="AO200" s="109"/>
      <c r="AP200" s="109"/>
      <c r="AQ200" s="109"/>
      <c r="AR200" s="109"/>
      <c r="AS200" s="109"/>
      <c r="AT200" s="109"/>
      <c r="AU200" s="109"/>
      <c r="AV200" s="109"/>
    </row>
    <row r="201" spans="2:48" s="57" customFormat="1" ht="13.5" x14ac:dyDescent="0.25">
      <c r="B201" s="102" t="str">
        <f>IF('INT-Pivots'!G201="","",'INT-Pivots'!G201)</f>
        <v/>
      </c>
      <c r="C201" s="103" t="str">
        <f>IF('INT-Pivots'!H201="","",'INT-Pivots'!H201)</f>
        <v/>
      </c>
      <c r="D201" s="104" t="str">
        <f>IF('INT-Pivots'!I201="","",IF(VALUE('INT-Pivots'!I201)=0,"",VALUE('INT-Pivots'!I201)))</f>
        <v/>
      </c>
      <c r="E201" s="105" t="str">
        <f>IF('INT-Pivots'!J201=0,"",'INT-Pivots'!J201)</f>
        <v/>
      </c>
      <c r="F201" s="115" t="str">
        <f>IF('INT-Pivots'!K201="","",IF('INT-Pivots'!K201="(blank)","Project end",VALUE('INT-Pivots'!K201)))</f>
        <v/>
      </c>
      <c r="G201" s="106" t="str">
        <f>IF('INT-Pivots'!S201="","",IF('INT-Pivots'!S201="(blank)","-",'INT-Pivots'!S201))</f>
        <v/>
      </c>
      <c r="H201" s="103" t="str">
        <f>IF('INT-Pivots'!L201=0,"",'INT-Pivots'!L201)</f>
        <v/>
      </c>
      <c r="I201" s="107" t="str">
        <f>IF('INT-Pivots'!M201=0,"",IF('INT-Pivots'!M201="(blank)","",'INT-Pivots'!M201))</f>
        <v/>
      </c>
      <c r="J201" s="103" t="str">
        <f>IF('INT-Pivots'!N201="","",'INT-Pivots'!N201)</f>
        <v/>
      </c>
      <c r="K201" s="103" t="str">
        <f>IF('INT-Pivots'!F201=0,"",IF('INT-Pivots'!F201="(blank)","",'INT-Pivots'!F201))</f>
        <v/>
      </c>
      <c r="L201" s="81" t="str">
        <f>IF('INT-Pivots'!O201="","",'INT-Pivots'!O201)</f>
        <v/>
      </c>
      <c r="M201" s="81"/>
      <c r="N201" s="81"/>
      <c r="O201" s="81"/>
      <c r="P201" s="61"/>
      <c r="Q201" s="61"/>
      <c r="R201" s="108"/>
      <c r="S201" s="109"/>
      <c r="T201" s="109"/>
      <c r="U201" s="109"/>
      <c r="V201" s="109"/>
      <c r="W201" s="109"/>
      <c r="X201" s="109"/>
      <c r="Y201" s="109"/>
      <c r="Z201" s="109"/>
      <c r="AA201" s="109"/>
      <c r="AB201" s="109"/>
      <c r="AC201" s="109"/>
      <c r="AD201" s="109"/>
      <c r="AE201" s="109"/>
      <c r="AF201" s="109"/>
      <c r="AG201" s="109"/>
      <c r="AH201" s="109"/>
      <c r="AI201" s="109"/>
      <c r="AJ201" s="109"/>
      <c r="AK201" s="109"/>
      <c r="AL201" s="109"/>
      <c r="AM201" s="109"/>
      <c r="AN201" s="109"/>
      <c r="AO201" s="109"/>
      <c r="AP201" s="109"/>
      <c r="AQ201" s="109"/>
      <c r="AR201" s="109"/>
      <c r="AS201" s="109"/>
      <c r="AT201" s="109"/>
      <c r="AU201" s="109"/>
      <c r="AV201" s="109"/>
    </row>
    <row r="202" spans="2:48" s="57" customFormat="1" ht="13.5" x14ac:dyDescent="0.25">
      <c r="B202" s="102" t="str">
        <f>IF('INT-Pivots'!G202="","",'INT-Pivots'!G202)</f>
        <v/>
      </c>
      <c r="C202" s="103" t="str">
        <f>IF('INT-Pivots'!H202="","",'INT-Pivots'!H202)</f>
        <v/>
      </c>
      <c r="D202" s="104" t="str">
        <f>IF('INT-Pivots'!I202="","",IF(VALUE('INT-Pivots'!I202)=0,"",VALUE('INT-Pivots'!I202)))</f>
        <v/>
      </c>
      <c r="E202" s="105" t="str">
        <f>IF('INT-Pivots'!J202=0,"",'INT-Pivots'!J202)</f>
        <v/>
      </c>
      <c r="F202" s="115" t="str">
        <f>IF('INT-Pivots'!K202="","",IF('INT-Pivots'!K202="(blank)","Project end",VALUE('INT-Pivots'!K202)))</f>
        <v/>
      </c>
      <c r="G202" s="106" t="str">
        <f>IF('INT-Pivots'!S202="","",IF('INT-Pivots'!S202="(blank)","-",'INT-Pivots'!S202))</f>
        <v/>
      </c>
      <c r="H202" s="103" t="str">
        <f>IF('INT-Pivots'!L202=0,"",'INT-Pivots'!L202)</f>
        <v/>
      </c>
      <c r="I202" s="107" t="str">
        <f>IF('INT-Pivots'!M202=0,"",IF('INT-Pivots'!M202="(blank)","",'INT-Pivots'!M202))</f>
        <v/>
      </c>
      <c r="J202" s="103" t="str">
        <f>IF('INT-Pivots'!N202="","",'INT-Pivots'!N202)</f>
        <v/>
      </c>
      <c r="K202" s="103" t="str">
        <f>IF('INT-Pivots'!F202=0,"",IF('INT-Pivots'!F202="(blank)","",'INT-Pivots'!F202))</f>
        <v/>
      </c>
      <c r="L202" s="81" t="str">
        <f>IF('INT-Pivots'!O202="","",'INT-Pivots'!O202)</f>
        <v/>
      </c>
      <c r="M202" s="81"/>
      <c r="N202" s="81"/>
      <c r="O202" s="81"/>
      <c r="P202" s="61"/>
      <c r="Q202" s="61"/>
      <c r="R202" s="108"/>
      <c r="S202" s="109"/>
      <c r="T202" s="109"/>
      <c r="U202" s="109"/>
      <c r="V202" s="109"/>
      <c r="W202" s="109"/>
      <c r="X202" s="109"/>
      <c r="Y202" s="109"/>
      <c r="Z202" s="109"/>
      <c r="AA202" s="109"/>
      <c r="AB202" s="109"/>
      <c r="AC202" s="109"/>
      <c r="AD202" s="109"/>
      <c r="AE202" s="109"/>
      <c r="AF202" s="109"/>
      <c r="AG202" s="109"/>
      <c r="AH202" s="109"/>
      <c r="AI202" s="109"/>
      <c r="AJ202" s="109"/>
      <c r="AK202" s="109"/>
      <c r="AL202" s="109"/>
      <c r="AM202" s="109"/>
      <c r="AN202" s="109"/>
      <c r="AO202" s="109"/>
      <c r="AP202" s="109"/>
      <c r="AQ202" s="109"/>
      <c r="AR202" s="109"/>
      <c r="AS202" s="109"/>
      <c r="AT202" s="109"/>
      <c r="AU202" s="109"/>
      <c r="AV202" s="109"/>
    </row>
    <row r="203" spans="2:48" s="57" customFormat="1" ht="13.5" x14ac:dyDescent="0.25">
      <c r="B203" s="102" t="str">
        <f>IF('INT-Pivots'!G203="","",'INT-Pivots'!G203)</f>
        <v/>
      </c>
      <c r="C203" s="103" t="str">
        <f>IF('INT-Pivots'!H203="","",'INT-Pivots'!H203)</f>
        <v/>
      </c>
      <c r="D203" s="104" t="str">
        <f>IF('INT-Pivots'!I203="","",IF(VALUE('INT-Pivots'!I203)=0,"",VALUE('INT-Pivots'!I203)))</f>
        <v/>
      </c>
      <c r="E203" s="105" t="str">
        <f>IF('INT-Pivots'!J203=0,"",'INT-Pivots'!J203)</f>
        <v/>
      </c>
      <c r="F203" s="115" t="str">
        <f>IF('INT-Pivots'!K203="","",IF('INT-Pivots'!K203="(blank)","Project end",VALUE('INT-Pivots'!K203)))</f>
        <v/>
      </c>
      <c r="G203" s="106" t="str">
        <f>IF('INT-Pivots'!S203="","",IF('INT-Pivots'!S203="(blank)","-",'INT-Pivots'!S203))</f>
        <v/>
      </c>
      <c r="H203" s="103" t="str">
        <f>IF('INT-Pivots'!L203=0,"",'INT-Pivots'!L203)</f>
        <v/>
      </c>
      <c r="I203" s="107" t="str">
        <f>IF('INT-Pivots'!M203=0,"",IF('INT-Pivots'!M203="(blank)","",'INT-Pivots'!M203))</f>
        <v/>
      </c>
      <c r="J203" s="103" t="str">
        <f>IF('INT-Pivots'!N203="","",'INT-Pivots'!N203)</f>
        <v/>
      </c>
      <c r="K203" s="103" t="str">
        <f>IF('INT-Pivots'!F203=0,"",IF('INT-Pivots'!F203="(blank)","",'INT-Pivots'!F203))</f>
        <v/>
      </c>
      <c r="L203" s="81" t="str">
        <f>IF('INT-Pivots'!O203="","",'INT-Pivots'!O203)</f>
        <v/>
      </c>
      <c r="M203" s="81"/>
      <c r="N203" s="81"/>
      <c r="O203" s="81"/>
      <c r="P203" s="61"/>
      <c r="Q203" s="61"/>
      <c r="R203" s="108"/>
      <c r="S203" s="109"/>
      <c r="T203" s="109"/>
      <c r="U203" s="109"/>
      <c r="V203" s="109"/>
      <c r="W203" s="109"/>
      <c r="X203" s="109"/>
      <c r="Y203" s="109"/>
      <c r="Z203" s="109"/>
      <c r="AA203" s="109"/>
      <c r="AB203" s="109"/>
      <c r="AC203" s="109"/>
      <c r="AD203" s="109"/>
      <c r="AE203" s="109"/>
      <c r="AF203" s="109"/>
      <c r="AG203" s="109"/>
      <c r="AH203" s="109"/>
      <c r="AI203" s="109"/>
      <c r="AJ203" s="109"/>
      <c r="AK203" s="109"/>
      <c r="AL203" s="109"/>
      <c r="AM203" s="109"/>
      <c r="AN203" s="109"/>
      <c r="AO203" s="109"/>
      <c r="AP203" s="109"/>
      <c r="AQ203" s="109"/>
      <c r="AR203" s="109"/>
      <c r="AS203" s="109"/>
      <c r="AT203" s="109"/>
      <c r="AU203" s="109"/>
      <c r="AV203" s="109"/>
    </row>
    <row r="204" spans="2:48" s="57" customFormat="1" ht="13.5" x14ac:dyDescent="0.25">
      <c r="B204" s="102" t="str">
        <f>IF('INT-Pivots'!G204="","",'INT-Pivots'!G204)</f>
        <v/>
      </c>
      <c r="C204" s="103" t="str">
        <f>IF('INT-Pivots'!H204="","",'INT-Pivots'!H204)</f>
        <v/>
      </c>
      <c r="D204" s="104" t="str">
        <f>IF('INT-Pivots'!I204="","",IF(VALUE('INT-Pivots'!I204)=0,"",VALUE('INT-Pivots'!I204)))</f>
        <v/>
      </c>
      <c r="E204" s="105" t="str">
        <f>IF('INT-Pivots'!J204=0,"",'INT-Pivots'!J204)</f>
        <v/>
      </c>
      <c r="F204" s="115" t="str">
        <f>IF('INT-Pivots'!K204="","",IF('INT-Pivots'!K204="(blank)","Project end",VALUE('INT-Pivots'!K204)))</f>
        <v/>
      </c>
      <c r="G204" s="106" t="str">
        <f>IF('INT-Pivots'!S204="","",IF('INT-Pivots'!S204="(blank)","-",'INT-Pivots'!S204))</f>
        <v/>
      </c>
      <c r="H204" s="103" t="str">
        <f>IF('INT-Pivots'!L204=0,"",'INT-Pivots'!L204)</f>
        <v/>
      </c>
      <c r="I204" s="107" t="str">
        <f>IF('INT-Pivots'!M204=0,"",IF('INT-Pivots'!M204="(blank)","",'INT-Pivots'!M204))</f>
        <v/>
      </c>
      <c r="J204" s="103" t="str">
        <f>IF('INT-Pivots'!N204="","",'INT-Pivots'!N204)</f>
        <v/>
      </c>
      <c r="K204" s="103" t="str">
        <f>IF('INT-Pivots'!F204=0,"",IF('INT-Pivots'!F204="(blank)","",'INT-Pivots'!F204))</f>
        <v/>
      </c>
      <c r="L204" s="81" t="str">
        <f>IF('INT-Pivots'!O204="","",'INT-Pivots'!O204)</f>
        <v/>
      </c>
      <c r="M204" s="81"/>
      <c r="N204" s="81"/>
      <c r="O204" s="81"/>
      <c r="P204" s="61"/>
      <c r="Q204" s="61"/>
      <c r="R204" s="108"/>
      <c r="S204" s="109"/>
      <c r="T204" s="109"/>
      <c r="U204" s="109"/>
      <c r="V204" s="109"/>
      <c r="W204" s="109"/>
      <c r="X204" s="109"/>
      <c r="Y204" s="109"/>
      <c r="Z204" s="109"/>
      <c r="AA204" s="109"/>
      <c r="AB204" s="109"/>
      <c r="AC204" s="109"/>
      <c r="AD204" s="109"/>
      <c r="AE204" s="109"/>
      <c r="AF204" s="109"/>
      <c r="AG204" s="109"/>
      <c r="AH204" s="109"/>
      <c r="AI204" s="109"/>
      <c r="AJ204" s="109"/>
      <c r="AK204" s="109"/>
      <c r="AL204" s="109"/>
      <c r="AM204" s="109"/>
      <c r="AN204" s="109"/>
      <c r="AO204" s="109"/>
      <c r="AP204" s="109"/>
      <c r="AQ204" s="109"/>
      <c r="AR204" s="109"/>
      <c r="AS204" s="109"/>
      <c r="AT204" s="109"/>
      <c r="AU204" s="109"/>
      <c r="AV204" s="109"/>
    </row>
    <row r="205" spans="2:48" s="57" customFormat="1" ht="13.5" x14ac:dyDescent="0.25">
      <c r="B205" s="102" t="str">
        <f>IF('INT-Pivots'!G205="","",'INT-Pivots'!G205)</f>
        <v/>
      </c>
      <c r="C205" s="103" t="str">
        <f>IF('INT-Pivots'!H205="","",'INT-Pivots'!H205)</f>
        <v/>
      </c>
      <c r="D205" s="104" t="str">
        <f>IF('INT-Pivots'!I205="","",IF(VALUE('INT-Pivots'!I205)=0,"",VALUE('INT-Pivots'!I205)))</f>
        <v/>
      </c>
      <c r="E205" s="105" t="str">
        <f>IF('INT-Pivots'!J205=0,"",'INT-Pivots'!J205)</f>
        <v/>
      </c>
      <c r="F205" s="115" t="str">
        <f>IF('INT-Pivots'!K205="","",IF('INT-Pivots'!K205="(blank)","Project end",VALUE('INT-Pivots'!K205)))</f>
        <v/>
      </c>
      <c r="G205" s="106" t="str">
        <f>IF('INT-Pivots'!S205="","",IF('INT-Pivots'!S205="(blank)","-",'INT-Pivots'!S205))</f>
        <v/>
      </c>
      <c r="H205" s="103" t="str">
        <f>IF('INT-Pivots'!L205=0,"",'INT-Pivots'!L205)</f>
        <v/>
      </c>
      <c r="I205" s="107" t="str">
        <f>IF('INT-Pivots'!M205=0,"",IF('INT-Pivots'!M205="(blank)","",'INT-Pivots'!M205))</f>
        <v/>
      </c>
      <c r="J205" s="103" t="str">
        <f>IF('INT-Pivots'!N205="","",'INT-Pivots'!N205)</f>
        <v/>
      </c>
      <c r="K205" s="103" t="str">
        <f>IF('INT-Pivots'!F205=0,"",IF('INT-Pivots'!F205="(blank)","",'INT-Pivots'!F205))</f>
        <v/>
      </c>
      <c r="L205" s="81" t="str">
        <f>IF('INT-Pivots'!O205="","",'INT-Pivots'!O205)</f>
        <v/>
      </c>
      <c r="M205" s="81"/>
      <c r="N205" s="81"/>
      <c r="O205" s="81"/>
      <c r="P205" s="61"/>
      <c r="Q205" s="61"/>
      <c r="R205" s="108"/>
      <c r="S205" s="109"/>
      <c r="T205" s="109"/>
      <c r="U205" s="109"/>
      <c r="V205" s="109"/>
      <c r="W205" s="109"/>
      <c r="X205" s="109"/>
      <c r="Y205" s="109"/>
      <c r="Z205" s="109"/>
      <c r="AA205" s="109"/>
      <c r="AB205" s="109"/>
      <c r="AC205" s="109"/>
      <c r="AD205" s="109"/>
      <c r="AE205" s="109"/>
      <c r="AF205" s="109"/>
      <c r="AG205" s="109"/>
      <c r="AH205" s="109"/>
      <c r="AI205" s="109"/>
      <c r="AJ205" s="109"/>
      <c r="AK205" s="109"/>
      <c r="AL205" s="109"/>
      <c r="AM205" s="109"/>
      <c r="AN205" s="109"/>
      <c r="AO205" s="109"/>
      <c r="AP205" s="109"/>
      <c r="AQ205" s="109"/>
      <c r="AR205" s="109"/>
      <c r="AS205" s="109"/>
      <c r="AT205" s="109"/>
      <c r="AU205" s="109"/>
      <c r="AV205" s="109"/>
    </row>
    <row r="206" spans="2:48" s="57" customFormat="1" ht="13.5" x14ac:dyDescent="0.25">
      <c r="B206" s="102" t="str">
        <f>IF('INT-Pivots'!G206="","",'INT-Pivots'!G206)</f>
        <v/>
      </c>
      <c r="C206" s="103" t="str">
        <f>IF('INT-Pivots'!H206="","",'INT-Pivots'!H206)</f>
        <v/>
      </c>
      <c r="D206" s="104" t="str">
        <f>IF('INT-Pivots'!I206="","",IF(VALUE('INT-Pivots'!I206)=0,"",VALUE('INT-Pivots'!I206)))</f>
        <v/>
      </c>
      <c r="E206" s="105" t="str">
        <f>IF('INT-Pivots'!J206=0,"",'INT-Pivots'!J206)</f>
        <v/>
      </c>
      <c r="F206" s="115" t="str">
        <f>IF('INT-Pivots'!K206="","",IF('INT-Pivots'!K206="(blank)","Project end",VALUE('INT-Pivots'!K206)))</f>
        <v/>
      </c>
      <c r="G206" s="106" t="str">
        <f>IF('INT-Pivots'!S206="","",IF('INT-Pivots'!S206="(blank)","-",'INT-Pivots'!S206))</f>
        <v/>
      </c>
      <c r="H206" s="103" t="str">
        <f>IF('INT-Pivots'!L206=0,"",'INT-Pivots'!L206)</f>
        <v/>
      </c>
      <c r="I206" s="107" t="str">
        <f>IF('INT-Pivots'!M206=0,"",IF('INT-Pivots'!M206="(blank)","",'INT-Pivots'!M206))</f>
        <v/>
      </c>
      <c r="J206" s="103" t="str">
        <f>IF('INT-Pivots'!N206="","",'INT-Pivots'!N206)</f>
        <v/>
      </c>
      <c r="K206" s="103" t="str">
        <f>IF('INT-Pivots'!F206=0,"",IF('INT-Pivots'!F206="(blank)","",'INT-Pivots'!F206))</f>
        <v/>
      </c>
      <c r="L206" s="81" t="str">
        <f>IF('INT-Pivots'!O206="","",'INT-Pivots'!O206)</f>
        <v/>
      </c>
      <c r="M206" s="81"/>
      <c r="N206" s="81"/>
      <c r="O206" s="81"/>
      <c r="P206" s="61"/>
      <c r="Q206" s="61"/>
      <c r="R206" s="108"/>
      <c r="S206" s="109"/>
      <c r="T206" s="109"/>
      <c r="U206" s="109"/>
      <c r="V206" s="109"/>
      <c r="W206" s="109"/>
      <c r="X206" s="109"/>
      <c r="Y206" s="109"/>
      <c r="Z206" s="109"/>
      <c r="AA206" s="109"/>
      <c r="AB206" s="109"/>
      <c r="AC206" s="109"/>
      <c r="AD206" s="109"/>
      <c r="AE206" s="109"/>
      <c r="AF206" s="109"/>
      <c r="AG206" s="109"/>
      <c r="AH206" s="109"/>
      <c r="AI206" s="109"/>
      <c r="AJ206" s="109"/>
      <c r="AK206" s="109"/>
      <c r="AL206" s="109"/>
      <c r="AM206" s="109"/>
      <c r="AN206" s="109"/>
      <c r="AO206" s="109"/>
      <c r="AP206" s="109"/>
      <c r="AQ206" s="109"/>
      <c r="AR206" s="109"/>
      <c r="AS206" s="109"/>
      <c r="AT206" s="109"/>
      <c r="AU206" s="109"/>
      <c r="AV206" s="109"/>
    </row>
    <row r="207" spans="2:48" s="57" customFormat="1" ht="13.5" x14ac:dyDescent="0.25">
      <c r="B207" s="102" t="str">
        <f>IF('INT-Pivots'!G207="","",'INT-Pivots'!G207)</f>
        <v/>
      </c>
      <c r="C207" s="103" t="str">
        <f>IF('INT-Pivots'!H207="","",'INT-Pivots'!H207)</f>
        <v/>
      </c>
      <c r="D207" s="104" t="str">
        <f>IF('INT-Pivots'!I207="","",IF(VALUE('INT-Pivots'!I207)=0,"",VALUE('INT-Pivots'!I207)))</f>
        <v/>
      </c>
      <c r="E207" s="105" t="str">
        <f>IF('INT-Pivots'!J207=0,"",'INT-Pivots'!J207)</f>
        <v/>
      </c>
      <c r="F207" s="115" t="str">
        <f>IF('INT-Pivots'!K207="","",IF('INT-Pivots'!K207="(blank)","Project end",VALUE('INT-Pivots'!K207)))</f>
        <v/>
      </c>
      <c r="G207" s="106" t="str">
        <f>IF('INT-Pivots'!S207="","",IF('INT-Pivots'!S207="(blank)","-",'INT-Pivots'!S207))</f>
        <v/>
      </c>
      <c r="H207" s="103" t="str">
        <f>IF('INT-Pivots'!L207=0,"",'INT-Pivots'!L207)</f>
        <v/>
      </c>
      <c r="I207" s="107" t="str">
        <f>IF('INT-Pivots'!M207=0,"",IF('INT-Pivots'!M207="(blank)","",'INT-Pivots'!M207))</f>
        <v/>
      </c>
      <c r="J207" s="103" t="str">
        <f>IF('INT-Pivots'!N207="","",'INT-Pivots'!N207)</f>
        <v/>
      </c>
      <c r="K207" s="103" t="str">
        <f>IF('INT-Pivots'!F207=0,"",IF('INT-Pivots'!F207="(blank)","",'INT-Pivots'!F207))</f>
        <v/>
      </c>
      <c r="L207" s="81" t="str">
        <f>IF('INT-Pivots'!O207="","",'INT-Pivots'!O207)</f>
        <v/>
      </c>
      <c r="M207" s="81"/>
      <c r="N207" s="81"/>
      <c r="O207" s="81"/>
      <c r="P207" s="61"/>
      <c r="Q207" s="61"/>
      <c r="R207" s="108"/>
      <c r="S207" s="109"/>
      <c r="T207" s="109"/>
      <c r="U207" s="109"/>
      <c r="V207" s="109"/>
      <c r="W207" s="109"/>
      <c r="X207" s="109"/>
      <c r="Y207" s="109"/>
      <c r="Z207" s="109"/>
      <c r="AA207" s="109"/>
      <c r="AB207" s="109"/>
      <c r="AC207" s="109"/>
      <c r="AD207" s="109"/>
      <c r="AE207" s="109"/>
      <c r="AF207" s="109"/>
      <c r="AG207" s="109"/>
      <c r="AH207" s="109"/>
      <c r="AI207" s="109"/>
      <c r="AJ207" s="109"/>
      <c r="AK207" s="109"/>
      <c r="AL207" s="109"/>
      <c r="AM207" s="109"/>
      <c r="AN207" s="109"/>
      <c r="AO207" s="109"/>
      <c r="AP207" s="109"/>
      <c r="AQ207" s="109"/>
      <c r="AR207" s="109"/>
      <c r="AS207" s="109"/>
      <c r="AT207" s="109"/>
      <c r="AU207" s="109"/>
      <c r="AV207" s="109"/>
    </row>
    <row r="208" spans="2:48" s="57" customFormat="1" ht="13.5" x14ac:dyDescent="0.25">
      <c r="B208" s="102" t="str">
        <f>IF('INT-Pivots'!G208="","",'INT-Pivots'!G208)</f>
        <v/>
      </c>
      <c r="C208" s="103" t="str">
        <f>IF('INT-Pivots'!H208="","",'INT-Pivots'!H208)</f>
        <v/>
      </c>
      <c r="D208" s="104" t="str">
        <f>IF('INT-Pivots'!I208="","",IF(VALUE('INT-Pivots'!I208)=0,"",VALUE('INT-Pivots'!I208)))</f>
        <v/>
      </c>
      <c r="E208" s="105" t="str">
        <f>IF('INT-Pivots'!J208=0,"",'INT-Pivots'!J208)</f>
        <v/>
      </c>
      <c r="F208" s="115" t="str">
        <f>IF('INT-Pivots'!K208="","",IF('INT-Pivots'!K208="(blank)","Project end",VALUE('INT-Pivots'!K208)))</f>
        <v/>
      </c>
      <c r="G208" s="106" t="str">
        <f>IF('INT-Pivots'!S208="","",IF('INT-Pivots'!S208="(blank)","-",'INT-Pivots'!S208))</f>
        <v/>
      </c>
      <c r="H208" s="103" t="str">
        <f>IF('INT-Pivots'!L208=0,"",'INT-Pivots'!L208)</f>
        <v/>
      </c>
      <c r="I208" s="107" t="str">
        <f>IF('INT-Pivots'!M208=0,"",IF('INT-Pivots'!M208="(blank)","",'INT-Pivots'!M208))</f>
        <v/>
      </c>
      <c r="J208" s="103" t="str">
        <f>IF('INT-Pivots'!N208="","",'INT-Pivots'!N208)</f>
        <v/>
      </c>
      <c r="K208" s="103" t="str">
        <f>IF('INT-Pivots'!F208=0,"",IF('INT-Pivots'!F208="(blank)","",'INT-Pivots'!F208))</f>
        <v/>
      </c>
      <c r="L208" s="81" t="str">
        <f>IF('INT-Pivots'!O208="","",'INT-Pivots'!O208)</f>
        <v/>
      </c>
      <c r="M208" s="81"/>
      <c r="N208" s="81"/>
      <c r="O208" s="81"/>
      <c r="P208" s="61"/>
      <c r="Q208" s="61"/>
      <c r="R208" s="108"/>
      <c r="S208" s="109"/>
      <c r="T208" s="109"/>
      <c r="U208" s="109"/>
      <c r="V208" s="109"/>
      <c r="W208" s="109"/>
      <c r="X208" s="109"/>
      <c r="Y208" s="109"/>
      <c r="Z208" s="109"/>
      <c r="AA208" s="109"/>
      <c r="AB208" s="109"/>
      <c r="AC208" s="109"/>
      <c r="AD208" s="109"/>
      <c r="AE208" s="109"/>
      <c r="AF208" s="109"/>
      <c r="AG208" s="109"/>
      <c r="AH208" s="109"/>
      <c r="AI208" s="109"/>
      <c r="AJ208" s="109"/>
      <c r="AK208" s="109"/>
      <c r="AL208" s="109"/>
      <c r="AM208" s="109"/>
      <c r="AN208" s="109"/>
      <c r="AO208" s="109"/>
      <c r="AP208" s="109"/>
      <c r="AQ208" s="109"/>
      <c r="AR208" s="109"/>
      <c r="AS208" s="109"/>
      <c r="AT208" s="109"/>
      <c r="AU208" s="109"/>
      <c r="AV208" s="109"/>
    </row>
    <row r="209" spans="2:48" s="57" customFormat="1" ht="13.5" x14ac:dyDescent="0.25">
      <c r="B209" s="102" t="str">
        <f>IF('INT-Pivots'!G209="","",'INT-Pivots'!G209)</f>
        <v/>
      </c>
      <c r="C209" s="103" t="str">
        <f>IF('INT-Pivots'!H209="","",'INT-Pivots'!H209)</f>
        <v/>
      </c>
      <c r="D209" s="104" t="str">
        <f>IF('INT-Pivots'!I209="","",IF(VALUE('INT-Pivots'!I209)=0,"",VALUE('INT-Pivots'!I209)))</f>
        <v/>
      </c>
      <c r="E209" s="105" t="str">
        <f>IF('INT-Pivots'!J209=0,"",'INT-Pivots'!J209)</f>
        <v/>
      </c>
      <c r="F209" s="115" t="str">
        <f>IF('INT-Pivots'!K209="","",IF('INT-Pivots'!K209="(blank)","Project end",VALUE('INT-Pivots'!K209)))</f>
        <v/>
      </c>
      <c r="G209" s="106" t="str">
        <f>IF('INT-Pivots'!S209="","",IF('INT-Pivots'!S209="(blank)","-",'INT-Pivots'!S209))</f>
        <v/>
      </c>
      <c r="H209" s="103" t="str">
        <f>IF('INT-Pivots'!L209=0,"",'INT-Pivots'!L209)</f>
        <v/>
      </c>
      <c r="I209" s="107" t="str">
        <f>IF('INT-Pivots'!M209=0,"",IF('INT-Pivots'!M209="(blank)","",'INT-Pivots'!M209))</f>
        <v/>
      </c>
      <c r="J209" s="103" t="str">
        <f>IF('INT-Pivots'!N209="","",'INT-Pivots'!N209)</f>
        <v/>
      </c>
      <c r="K209" s="103" t="str">
        <f>IF('INT-Pivots'!F209=0,"",IF('INT-Pivots'!F209="(blank)","",'INT-Pivots'!F209))</f>
        <v/>
      </c>
      <c r="L209" s="81" t="str">
        <f>IF('INT-Pivots'!O209="","",'INT-Pivots'!O209)</f>
        <v/>
      </c>
      <c r="M209" s="81"/>
      <c r="N209" s="81"/>
      <c r="O209" s="81"/>
      <c r="P209" s="61"/>
      <c r="Q209" s="61"/>
      <c r="R209" s="108"/>
      <c r="S209" s="109"/>
      <c r="T209" s="109"/>
      <c r="U209" s="109"/>
      <c r="V209" s="109"/>
      <c r="W209" s="109"/>
      <c r="X209" s="109"/>
      <c r="Y209" s="109"/>
      <c r="Z209" s="109"/>
      <c r="AA209" s="109"/>
      <c r="AB209" s="109"/>
      <c r="AC209" s="109"/>
      <c r="AD209" s="109"/>
      <c r="AE209" s="109"/>
      <c r="AF209" s="109"/>
      <c r="AG209" s="109"/>
      <c r="AH209" s="109"/>
      <c r="AI209" s="109"/>
      <c r="AJ209" s="109"/>
      <c r="AK209" s="109"/>
      <c r="AL209" s="109"/>
      <c r="AM209" s="109"/>
      <c r="AN209" s="109"/>
      <c r="AO209" s="109"/>
      <c r="AP209" s="109"/>
      <c r="AQ209" s="109"/>
      <c r="AR209" s="109"/>
      <c r="AS209" s="109"/>
      <c r="AT209" s="109"/>
      <c r="AU209" s="109"/>
      <c r="AV209" s="109"/>
    </row>
    <row r="210" spans="2:48" s="57" customFormat="1" ht="13.5" x14ac:dyDescent="0.25">
      <c r="B210" s="102" t="str">
        <f>IF('INT-Pivots'!G210="","",'INT-Pivots'!G210)</f>
        <v/>
      </c>
      <c r="C210" s="103" t="str">
        <f>IF('INT-Pivots'!H210="","",'INT-Pivots'!H210)</f>
        <v/>
      </c>
      <c r="D210" s="104" t="str">
        <f>IF('INT-Pivots'!I210="","",IF(VALUE('INT-Pivots'!I210)=0,"",VALUE('INT-Pivots'!I210)))</f>
        <v/>
      </c>
      <c r="E210" s="105" t="str">
        <f>IF('INT-Pivots'!J210=0,"",'INT-Pivots'!J210)</f>
        <v/>
      </c>
      <c r="F210" s="115" t="str">
        <f>IF('INT-Pivots'!K210="","",IF('INT-Pivots'!K210="(blank)","Project end",VALUE('INT-Pivots'!K210)))</f>
        <v/>
      </c>
      <c r="G210" s="106" t="str">
        <f>IF('INT-Pivots'!S210="","",IF('INT-Pivots'!S210="(blank)","-",'INT-Pivots'!S210))</f>
        <v/>
      </c>
      <c r="H210" s="103" t="str">
        <f>IF('INT-Pivots'!L210=0,"",'INT-Pivots'!L210)</f>
        <v/>
      </c>
      <c r="I210" s="107" t="str">
        <f>IF('INT-Pivots'!M210=0,"",IF('INT-Pivots'!M210="(blank)","",'INT-Pivots'!M210))</f>
        <v/>
      </c>
      <c r="J210" s="103" t="str">
        <f>IF('INT-Pivots'!N210="","",'INT-Pivots'!N210)</f>
        <v/>
      </c>
      <c r="K210" s="103" t="str">
        <f>IF('INT-Pivots'!F210=0,"",IF('INT-Pivots'!F210="(blank)","",'INT-Pivots'!F210))</f>
        <v/>
      </c>
      <c r="L210" s="81" t="str">
        <f>IF('INT-Pivots'!O210="","",'INT-Pivots'!O210)</f>
        <v/>
      </c>
      <c r="M210" s="81"/>
      <c r="N210" s="81"/>
      <c r="O210" s="81"/>
      <c r="P210" s="61"/>
      <c r="Q210" s="61"/>
      <c r="R210" s="108"/>
      <c r="S210" s="109"/>
      <c r="T210" s="109"/>
      <c r="U210" s="109"/>
      <c r="V210" s="109"/>
      <c r="W210" s="109"/>
      <c r="X210" s="109"/>
      <c r="Y210" s="109"/>
      <c r="Z210" s="109"/>
      <c r="AA210" s="109"/>
      <c r="AB210" s="109"/>
      <c r="AC210" s="109"/>
      <c r="AD210" s="109"/>
      <c r="AE210" s="109"/>
      <c r="AF210" s="109"/>
      <c r="AG210" s="109"/>
      <c r="AH210" s="109"/>
      <c r="AI210" s="109"/>
      <c r="AJ210" s="109"/>
      <c r="AK210" s="109"/>
      <c r="AL210" s="109"/>
      <c r="AM210" s="109"/>
      <c r="AN210" s="109"/>
      <c r="AO210" s="109"/>
      <c r="AP210" s="109"/>
      <c r="AQ210" s="109"/>
      <c r="AR210" s="109"/>
      <c r="AS210" s="109"/>
      <c r="AT210" s="109"/>
      <c r="AU210" s="109"/>
      <c r="AV210" s="109"/>
    </row>
    <row r="211" spans="2:48" s="57" customFormat="1" ht="13.5" x14ac:dyDescent="0.25">
      <c r="B211" s="102" t="str">
        <f>IF('INT-Pivots'!G211="","",'INT-Pivots'!G211)</f>
        <v/>
      </c>
      <c r="C211" s="103" t="str">
        <f>IF('INT-Pivots'!H211="","",'INT-Pivots'!H211)</f>
        <v/>
      </c>
      <c r="D211" s="104" t="str">
        <f>IF('INT-Pivots'!I211="","",IF(VALUE('INT-Pivots'!I211)=0,"",VALUE('INT-Pivots'!I211)))</f>
        <v/>
      </c>
      <c r="E211" s="105" t="str">
        <f>IF('INT-Pivots'!J211=0,"",'INT-Pivots'!J211)</f>
        <v/>
      </c>
      <c r="F211" s="115" t="str">
        <f>IF('INT-Pivots'!K211="","",IF('INT-Pivots'!K211="(blank)","Project end",VALUE('INT-Pivots'!K211)))</f>
        <v/>
      </c>
      <c r="G211" s="106" t="str">
        <f>IF('INT-Pivots'!S211="","",IF('INT-Pivots'!S211="(blank)","-",'INT-Pivots'!S211))</f>
        <v/>
      </c>
      <c r="H211" s="103" t="str">
        <f>IF('INT-Pivots'!L211=0,"",'INT-Pivots'!L211)</f>
        <v/>
      </c>
      <c r="I211" s="107" t="str">
        <f>IF('INT-Pivots'!M211=0,"",IF('INT-Pivots'!M211="(blank)","",'INT-Pivots'!M211))</f>
        <v/>
      </c>
      <c r="J211" s="103" t="str">
        <f>IF('INT-Pivots'!N211="","",'INT-Pivots'!N211)</f>
        <v/>
      </c>
      <c r="K211" s="103" t="str">
        <f>IF('INT-Pivots'!F211=0,"",IF('INT-Pivots'!F211="(blank)","",'INT-Pivots'!F211))</f>
        <v/>
      </c>
      <c r="L211" s="81" t="str">
        <f>IF('INT-Pivots'!O211="","",'INT-Pivots'!O211)</f>
        <v/>
      </c>
      <c r="M211" s="81"/>
      <c r="N211" s="81"/>
      <c r="O211" s="81"/>
      <c r="P211" s="61"/>
      <c r="Q211" s="61"/>
      <c r="R211" s="108"/>
      <c r="S211" s="109"/>
      <c r="T211" s="109"/>
      <c r="U211" s="109"/>
      <c r="V211" s="109"/>
      <c r="W211" s="109"/>
      <c r="X211" s="109"/>
      <c r="Y211" s="109"/>
      <c r="Z211" s="109"/>
      <c r="AA211" s="109"/>
      <c r="AB211" s="109"/>
      <c r="AC211" s="109"/>
      <c r="AD211" s="109"/>
      <c r="AE211" s="109"/>
      <c r="AF211" s="109"/>
      <c r="AG211" s="109"/>
      <c r="AH211" s="109"/>
      <c r="AI211" s="109"/>
      <c r="AJ211" s="109"/>
      <c r="AK211" s="109"/>
      <c r="AL211" s="109"/>
      <c r="AM211" s="109"/>
      <c r="AN211" s="109"/>
      <c r="AO211" s="109"/>
      <c r="AP211" s="109"/>
      <c r="AQ211" s="109"/>
      <c r="AR211" s="109"/>
      <c r="AS211" s="109"/>
      <c r="AT211" s="109"/>
      <c r="AU211" s="109"/>
      <c r="AV211" s="109"/>
    </row>
    <row r="212" spans="2:48" s="57" customFormat="1" ht="13.5" x14ac:dyDescent="0.25">
      <c r="B212" s="102" t="str">
        <f>IF('INT-Pivots'!G212="","",'INT-Pivots'!G212)</f>
        <v/>
      </c>
      <c r="C212" s="103" t="str">
        <f>IF('INT-Pivots'!H212="","",'INT-Pivots'!H212)</f>
        <v/>
      </c>
      <c r="D212" s="104" t="str">
        <f>IF('INT-Pivots'!I212="","",IF(VALUE('INT-Pivots'!I212)=0,"",VALUE('INT-Pivots'!I212)))</f>
        <v/>
      </c>
      <c r="E212" s="105" t="str">
        <f>IF('INT-Pivots'!J212=0,"",'INT-Pivots'!J212)</f>
        <v/>
      </c>
      <c r="F212" s="115" t="str">
        <f>IF('INT-Pivots'!K212="","",IF('INT-Pivots'!K212="(blank)","Project end",VALUE('INT-Pivots'!K212)))</f>
        <v/>
      </c>
      <c r="G212" s="106" t="str">
        <f>IF('INT-Pivots'!S212="","",IF('INT-Pivots'!S212="(blank)","-",'INT-Pivots'!S212))</f>
        <v/>
      </c>
      <c r="H212" s="103" t="str">
        <f>IF('INT-Pivots'!L212=0,"",'INT-Pivots'!L212)</f>
        <v/>
      </c>
      <c r="I212" s="107" t="str">
        <f>IF('INT-Pivots'!M212=0,"",IF('INT-Pivots'!M212="(blank)","",'INT-Pivots'!M212))</f>
        <v/>
      </c>
      <c r="J212" s="103" t="str">
        <f>IF('INT-Pivots'!N212="","",'INT-Pivots'!N212)</f>
        <v/>
      </c>
      <c r="K212" s="103" t="str">
        <f>IF('INT-Pivots'!F212=0,"",IF('INT-Pivots'!F212="(blank)","",'INT-Pivots'!F212))</f>
        <v/>
      </c>
      <c r="L212" s="81" t="str">
        <f>IF('INT-Pivots'!O212="","",'INT-Pivots'!O212)</f>
        <v/>
      </c>
      <c r="M212" s="81"/>
      <c r="N212" s="81"/>
      <c r="O212" s="81"/>
      <c r="P212" s="61"/>
      <c r="Q212" s="61"/>
      <c r="R212" s="108"/>
      <c r="S212" s="109"/>
      <c r="T212" s="109"/>
      <c r="U212" s="109"/>
      <c r="V212" s="109"/>
      <c r="W212" s="109"/>
      <c r="X212" s="109"/>
      <c r="Y212" s="109"/>
      <c r="Z212" s="109"/>
      <c r="AA212" s="109"/>
      <c r="AB212" s="109"/>
      <c r="AC212" s="109"/>
      <c r="AD212" s="109"/>
      <c r="AE212" s="109"/>
      <c r="AF212" s="109"/>
      <c r="AG212" s="109"/>
      <c r="AH212" s="109"/>
      <c r="AI212" s="109"/>
      <c r="AJ212" s="109"/>
      <c r="AK212" s="109"/>
      <c r="AL212" s="109"/>
      <c r="AM212" s="109"/>
      <c r="AN212" s="109"/>
      <c r="AO212" s="109"/>
      <c r="AP212" s="109"/>
      <c r="AQ212" s="109"/>
      <c r="AR212" s="109"/>
      <c r="AS212" s="109"/>
      <c r="AT212" s="109"/>
      <c r="AU212" s="109"/>
      <c r="AV212" s="109"/>
    </row>
    <row r="213" spans="2:48" s="57" customFormat="1" ht="13.5" x14ac:dyDescent="0.25">
      <c r="B213" s="102" t="str">
        <f>IF('INT-Pivots'!G213="","",'INT-Pivots'!G213)</f>
        <v/>
      </c>
      <c r="C213" s="103" t="str">
        <f>IF('INT-Pivots'!H213="","",'INT-Pivots'!H213)</f>
        <v/>
      </c>
      <c r="D213" s="104" t="str">
        <f>IF('INT-Pivots'!I213="","",IF(VALUE('INT-Pivots'!I213)=0,"",VALUE('INT-Pivots'!I213)))</f>
        <v/>
      </c>
      <c r="E213" s="105" t="str">
        <f>IF('INT-Pivots'!J213=0,"",'INT-Pivots'!J213)</f>
        <v/>
      </c>
      <c r="F213" s="115" t="str">
        <f>IF('INT-Pivots'!K213="","",IF('INT-Pivots'!K213="(blank)","Project end",VALUE('INT-Pivots'!K213)))</f>
        <v/>
      </c>
      <c r="G213" s="106" t="str">
        <f>IF('INT-Pivots'!S213="","",IF('INT-Pivots'!S213="(blank)","-",'INT-Pivots'!S213))</f>
        <v/>
      </c>
      <c r="H213" s="103" t="str">
        <f>IF('INT-Pivots'!L213=0,"",'INT-Pivots'!L213)</f>
        <v/>
      </c>
      <c r="I213" s="107" t="str">
        <f>IF('INT-Pivots'!M213=0,"",IF('INT-Pivots'!M213="(blank)","",'INT-Pivots'!M213))</f>
        <v/>
      </c>
      <c r="J213" s="103" t="str">
        <f>IF('INT-Pivots'!N213="","",'INT-Pivots'!N213)</f>
        <v/>
      </c>
      <c r="K213" s="103" t="str">
        <f>IF('INT-Pivots'!F213=0,"",IF('INT-Pivots'!F213="(blank)","",'INT-Pivots'!F213))</f>
        <v/>
      </c>
      <c r="L213" s="81" t="str">
        <f>IF('INT-Pivots'!O213="","",'INT-Pivots'!O213)</f>
        <v/>
      </c>
      <c r="M213" s="81"/>
      <c r="N213" s="81"/>
      <c r="O213" s="81"/>
      <c r="P213" s="61"/>
      <c r="Q213" s="61"/>
      <c r="R213" s="108"/>
      <c r="S213" s="109"/>
      <c r="T213" s="109"/>
      <c r="U213" s="109"/>
      <c r="V213" s="109"/>
      <c r="W213" s="109"/>
      <c r="X213" s="109"/>
      <c r="Y213" s="109"/>
      <c r="Z213" s="109"/>
      <c r="AA213" s="109"/>
      <c r="AB213" s="109"/>
      <c r="AC213" s="109"/>
      <c r="AD213" s="109"/>
      <c r="AE213" s="109"/>
      <c r="AF213" s="109"/>
      <c r="AG213" s="109"/>
      <c r="AH213" s="109"/>
      <c r="AI213" s="109"/>
      <c r="AJ213" s="109"/>
      <c r="AK213" s="109"/>
      <c r="AL213" s="109"/>
      <c r="AM213" s="109"/>
      <c r="AN213" s="109"/>
      <c r="AO213" s="109"/>
      <c r="AP213" s="109"/>
      <c r="AQ213" s="109"/>
      <c r="AR213" s="109"/>
      <c r="AS213" s="109"/>
      <c r="AT213" s="109"/>
      <c r="AU213" s="109"/>
      <c r="AV213" s="109"/>
    </row>
    <row r="214" spans="2:48" s="57" customFormat="1" ht="13.5" x14ac:dyDescent="0.25">
      <c r="B214" s="102" t="str">
        <f>IF('INT-Pivots'!G214="","",'INT-Pivots'!G214)</f>
        <v/>
      </c>
      <c r="C214" s="103" t="str">
        <f>IF('INT-Pivots'!H214="","",'INT-Pivots'!H214)</f>
        <v/>
      </c>
      <c r="D214" s="104" t="str">
        <f>IF('INT-Pivots'!I214="","",IF(VALUE('INT-Pivots'!I214)=0,"",VALUE('INT-Pivots'!I214)))</f>
        <v/>
      </c>
      <c r="E214" s="105" t="str">
        <f>IF('INT-Pivots'!J214=0,"",'INT-Pivots'!J214)</f>
        <v/>
      </c>
      <c r="F214" s="115" t="str">
        <f>IF('INT-Pivots'!K214="","",IF('INT-Pivots'!K214="(blank)","Project end",VALUE('INT-Pivots'!K214)))</f>
        <v/>
      </c>
      <c r="G214" s="106" t="str">
        <f>IF('INT-Pivots'!S214="","",IF('INT-Pivots'!S214="(blank)","-",'INT-Pivots'!S214))</f>
        <v/>
      </c>
      <c r="H214" s="103" t="str">
        <f>IF('INT-Pivots'!L214=0,"",'INT-Pivots'!L214)</f>
        <v/>
      </c>
      <c r="I214" s="107" t="str">
        <f>IF('INT-Pivots'!M214=0,"",IF('INT-Pivots'!M214="(blank)","",'INT-Pivots'!M214))</f>
        <v/>
      </c>
      <c r="J214" s="103" t="str">
        <f>IF('INT-Pivots'!N214="","",'INT-Pivots'!N214)</f>
        <v/>
      </c>
      <c r="K214" s="103" t="str">
        <f>IF('INT-Pivots'!F214=0,"",IF('INT-Pivots'!F214="(blank)","",'INT-Pivots'!F214))</f>
        <v/>
      </c>
      <c r="L214" s="81" t="str">
        <f>IF('INT-Pivots'!O214="","",'INT-Pivots'!O214)</f>
        <v/>
      </c>
      <c r="M214" s="81"/>
      <c r="N214" s="81"/>
      <c r="O214" s="81"/>
      <c r="P214" s="61"/>
      <c r="Q214" s="61"/>
      <c r="R214" s="108"/>
      <c r="S214" s="109"/>
      <c r="T214" s="109"/>
      <c r="U214" s="109"/>
      <c r="V214" s="109"/>
      <c r="W214" s="109"/>
      <c r="X214" s="109"/>
      <c r="Y214" s="109"/>
      <c r="Z214" s="109"/>
      <c r="AA214" s="109"/>
      <c r="AB214" s="109"/>
      <c r="AC214" s="109"/>
      <c r="AD214" s="109"/>
      <c r="AE214" s="109"/>
      <c r="AF214" s="109"/>
      <c r="AG214" s="109"/>
      <c r="AH214" s="109"/>
      <c r="AI214" s="109"/>
      <c r="AJ214" s="109"/>
      <c r="AK214" s="109"/>
      <c r="AL214" s="109"/>
      <c r="AM214" s="109"/>
      <c r="AN214" s="109"/>
      <c r="AO214" s="109"/>
      <c r="AP214" s="109"/>
      <c r="AQ214" s="109"/>
      <c r="AR214" s="109"/>
      <c r="AS214" s="109"/>
      <c r="AT214" s="109"/>
      <c r="AU214" s="109"/>
      <c r="AV214" s="109"/>
    </row>
    <row r="215" spans="2:48" s="57" customFormat="1" ht="13.5" x14ac:dyDescent="0.25">
      <c r="B215" s="102" t="str">
        <f>IF('INT-Pivots'!G215="","",'INT-Pivots'!G215)</f>
        <v/>
      </c>
      <c r="C215" s="103" t="str">
        <f>IF('INT-Pivots'!H215="","",'INT-Pivots'!H215)</f>
        <v/>
      </c>
      <c r="D215" s="104" t="str">
        <f>IF('INT-Pivots'!I215="","",IF(VALUE('INT-Pivots'!I215)=0,"",VALUE('INT-Pivots'!I215)))</f>
        <v/>
      </c>
      <c r="E215" s="105" t="str">
        <f>IF('INT-Pivots'!J215=0,"",'INT-Pivots'!J215)</f>
        <v/>
      </c>
      <c r="F215" s="115" t="str">
        <f>IF('INT-Pivots'!K215="","",IF('INT-Pivots'!K215="(blank)","Project end",VALUE('INT-Pivots'!K215)))</f>
        <v/>
      </c>
      <c r="G215" s="106" t="str">
        <f>IF('INT-Pivots'!S215="","",IF('INT-Pivots'!S215="(blank)","-",'INT-Pivots'!S215))</f>
        <v/>
      </c>
      <c r="H215" s="103" t="str">
        <f>IF('INT-Pivots'!L215=0,"",'INT-Pivots'!L215)</f>
        <v/>
      </c>
      <c r="I215" s="107" t="str">
        <f>IF('INT-Pivots'!M215=0,"",IF('INT-Pivots'!M215="(blank)","",'INT-Pivots'!M215))</f>
        <v/>
      </c>
      <c r="J215" s="103" t="str">
        <f>IF('INT-Pivots'!N215="","",'INT-Pivots'!N215)</f>
        <v/>
      </c>
      <c r="K215" s="103" t="str">
        <f>IF('INT-Pivots'!F215=0,"",IF('INT-Pivots'!F215="(blank)","",'INT-Pivots'!F215))</f>
        <v/>
      </c>
      <c r="L215" s="81" t="str">
        <f>IF('INT-Pivots'!O215="","",'INT-Pivots'!O215)</f>
        <v/>
      </c>
      <c r="M215" s="81"/>
      <c r="N215" s="81"/>
      <c r="O215" s="81"/>
      <c r="P215" s="61"/>
      <c r="Q215" s="61"/>
      <c r="R215" s="108"/>
      <c r="S215" s="109"/>
      <c r="T215" s="109"/>
      <c r="U215" s="109"/>
      <c r="V215" s="109"/>
      <c r="W215" s="109"/>
      <c r="X215" s="109"/>
      <c r="Y215" s="109"/>
      <c r="Z215" s="109"/>
      <c r="AA215" s="109"/>
      <c r="AB215" s="109"/>
      <c r="AC215" s="109"/>
      <c r="AD215" s="109"/>
      <c r="AE215" s="109"/>
      <c r="AF215" s="109"/>
      <c r="AG215" s="109"/>
      <c r="AH215" s="109"/>
      <c r="AI215" s="109"/>
      <c r="AJ215" s="109"/>
      <c r="AK215" s="109"/>
      <c r="AL215" s="109"/>
      <c r="AM215" s="109"/>
      <c r="AN215" s="109"/>
      <c r="AO215" s="109"/>
      <c r="AP215" s="109"/>
      <c r="AQ215" s="109"/>
      <c r="AR215" s="109"/>
      <c r="AS215" s="109"/>
      <c r="AT215" s="109"/>
      <c r="AU215" s="109"/>
      <c r="AV215" s="109"/>
    </row>
    <row r="216" spans="2:48" s="57" customFormat="1" ht="13.5" x14ac:dyDescent="0.25">
      <c r="B216" s="102" t="str">
        <f>IF('INT-Pivots'!G216="","",'INT-Pivots'!G216)</f>
        <v/>
      </c>
      <c r="C216" s="103" t="str">
        <f>IF('INT-Pivots'!H216="","",'INT-Pivots'!H216)</f>
        <v/>
      </c>
      <c r="D216" s="104" t="str">
        <f>IF('INT-Pivots'!I216="","",IF(VALUE('INT-Pivots'!I216)=0,"",VALUE('INT-Pivots'!I216)))</f>
        <v/>
      </c>
      <c r="E216" s="105" t="str">
        <f>IF('INT-Pivots'!J216=0,"",'INT-Pivots'!J216)</f>
        <v/>
      </c>
      <c r="F216" s="115" t="str">
        <f>IF('INT-Pivots'!K216="","",IF('INT-Pivots'!K216="(blank)","Project end",VALUE('INT-Pivots'!K216)))</f>
        <v/>
      </c>
      <c r="G216" s="106" t="str">
        <f>IF('INT-Pivots'!S216="","",IF('INT-Pivots'!S216="(blank)","-",'INT-Pivots'!S216))</f>
        <v/>
      </c>
      <c r="H216" s="103" t="str">
        <f>IF('INT-Pivots'!L216=0,"",'INT-Pivots'!L216)</f>
        <v/>
      </c>
      <c r="I216" s="107" t="str">
        <f>IF('INT-Pivots'!M216=0,"",IF('INT-Pivots'!M216="(blank)","",'INT-Pivots'!M216))</f>
        <v/>
      </c>
      <c r="J216" s="103" t="str">
        <f>IF('INT-Pivots'!N216="","",'INT-Pivots'!N216)</f>
        <v/>
      </c>
      <c r="K216" s="103" t="str">
        <f>IF('INT-Pivots'!F216=0,"",IF('INT-Pivots'!F216="(blank)","",'INT-Pivots'!F216))</f>
        <v/>
      </c>
      <c r="L216" s="81" t="str">
        <f>IF('INT-Pivots'!O216="","",'INT-Pivots'!O216)</f>
        <v/>
      </c>
      <c r="M216" s="81"/>
      <c r="N216" s="81"/>
      <c r="O216" s="81"/>
      <c r="P216" s="61"/>
      <c r="Q216" s="61"/>
      <c r="R216" s="108"/>
      <c r="S216" s="109"/>
      <c r="T216" s="109"/>
      <c r="U216" s="109"/>
      <c r="V216" s="109"/>
      <c r="W216" s="109"/>
      <c r="X216" s="109"/>
      <c r="Y216" s="109"/>
      <c r="Z216" s="109"/>
      <c r="AA216" s="109"/>
      <c r="AB216" s="109"/>
      <c r="AC216" s="109"/>
      <c r="AD216" s="109"/>
      <c r="AE216" s="109"/>
      <c r="AF216" s="109"/>
      <c r="AG216" s="109"/>
      <c r="AH216" s="109"/>
      <c r="AI216" s="109"/>
      <c r="AJ216" s="109"/>
      <c r="AK216" s="109"/>
      <c r="AL216" s="109"/>
      <c r="AM216" s="109"/>
      <c r="AN216" s="109"/>
      <c r="AO216" s="109"/>
      <c r="AP216" s="109"/>
      <c r="AQ216" s="109"/>
      <c r="AR216" s="109"/>
      <c r="AS216" s="109"/>
      <c r="AT216" s="109"/>
      <c r="AU216" s="109"/>
      <c r="AV216" s="109"/>
    </row>
    <row r="217" spans="2:48" s="57" customFormat="1" ht="13.5" x14ac:dyDescent="0.25">
      <c r="B217" s="102" t="str">
        <f>IF('INT-Pivots'!G217="","",'INT-Pivots'!G217)</f>
        <v/>
      </c>
      <c r="C217" s="103" t="str">
        <f>IF('INT-Pivots'!H217="","",'INT-Pivots'!H217)</f>
        <v/>
      </c>
      <c r="D217" s="104" t="str">
        <f>IF('INT-Pivots'!I217="","",IF(VALUE('INT-Pivots'!I217)=0,"",VALUE('INT-Pivots'!I217)))</f>
        <v/>
      </c>
      <c r="E217" s="105" t="str">
        <f>IF('INT-Pivots'!J217=0,"",'INT-Pivots'!J217)</f>
        <v/>
      </c>
      <c r="F217" s="115" t="str">
        <f>IF('INT-Pivots'!K217="","",IF('INT-Pivots'!K217="(blank)","Project end",VALUE('INT-Pivots'!K217)))</f>
        <v/>
      </c>
      <c r="G217" s="106" t="str">
        <f>IF('INT-Pivots'!S217="","",IF('INT-Pivots'!S217="(blank)","-",'INT-Pivots'!S217))</f>
        <v/>
      </c>
      <c r="H217" s="103" t="str">
        <f>IF('INT-Pivots'!L217=0,"",'INT-Pivots'!L217)</f>
        <v/>
      </c>
      <c r="I217" s="107" t="str">
        <f>IF('INT-Pivots'!M217=0,"",IF('INT-Pivots'!M217="(blank)","",'INT-Pivots'!M217))</f>
        <v/>
      </c>
      <c r="J217" s="103" t="str">
        <f>IF('INT-Pivots'!N217="","",'INT-Pivots'!N217)</f>
        <v/>
      </c>
      <c r="K217" s="103" t="str">
        <f>IF('INT-Pivots'!F217=0,"",IF('INT-Pivots'!F217="(blank)","",'INT-Pivots'!F217))</f>
        <v/>
      </c>
      <c r="L217" s="81" t="str">
        <f>IF('INT-Pivots'!O217="","",'INT-Pivots'!O217)</f>
        <v/>
      </c>
      <c r="M217" s="81"/>
      <c r="N217" s="81"/>
      <c r="O217" s="81"/>
      <c r="P217" s="61"/>
      <c r="Q217" s="61"/>
      <c r="R217" s="108"/>
      <c r="S217" s="109"/>
      <c r="T217" s="109"/>
      <c r="U217" s="109"/>
      <c r="V217" s="109"/>
      <c r="W217" s="109"/>
      <c r="X217" s="109"/>
      <c r="Y217" s="109"/>
      <c r="Z217" s="109"/>
      <c r="AA217" s="109"/>
      <c r="AB217" s="109"/>
      <c r="AC217" s="109"/>
      <c r="AD217" s="109"/>
      <c r="AE217" s="109"/>
      <c r="AF217" s="109"/>
      <c r="AG217" s="109"/>
      <c r="AH217" s="109"/>
      <c r="AI217" s="109"/>
      <c r="AJ217" s="109"/>
      <c r="AK217" s="109"/>
      <c r="AL217" s="109"/>
      <c r="AM217" s="109"/>
      <c r="AN217" s="109"/>
      <c r="AO217" s="109"/>
      <c r="AP217" s="109"/>
      <c r="AQ217" s="109"/>
      <c r="AR217" s="109"/>
      <c r="AS217" s="109"/>
      <c r="AT217" s="109"/>
      <c r="AU217" s="109"/>
      <c r="AV217" s="109"/>
    </row>
    <row r="218" spans="2:48" s="57" customFormat="1" ht="13.5" x14ac:dyDescent="0.25">
      <c r="B218" s="102" t="str">
        <f>IF('INT-Pivots'!G218="","",'INT-Pivots'!G218)</f>
        <v/>
      </c>
      <c r="C218" s="103" t="str">
        <f>IF('INT-Pivots'!H218="","",'INT-Pivots'!H218)</f>
        <v/>
      </c>
      <c r="D218" s="104" t="str">
        <f>IF('INT-Pivots'!I218="","",IF(VALUE('INT-Pivots'!I218)=0,"",VALUE('INT-Pivots'!I218)))</f>
        <v/>
      </c>
      <c r="E218" s="105" t="str">
        <f>IF('INT-Pivots'!J218=0,"",'INT-Pivots'!J218)</f>
        <v/>
      </c>
      <c r="F218" s="115" t="str">
        <f>IF('INT-Pivots'!K218="","",IF('INT-Pivots'!K218="(blank)","Project end",VALUE('INT-Pivots'!K218)))</f>
        <v/>
      </c>
      <c r="G218" s="106" t="str">
        <f>IF('INT-Pivots'!S218="","",IF('INT-Pivots'!S218="(blank)","-",'INT-Pivots'!S218))</f>
        <v/>
      </c>
      <c r="H218" s="103" t="str">
        <f>IF('INT-Pivots'!L218=0,"",'INT-Pivots'!L218)</f>
        <v/>
      </c>
      <c r="I218" s="107" t="str">
        <f>IF('INT-Pivots'!M218=0,"",IF('INT-Pivots'!M218="(blank)","",'INT-Pivots'!M218))</f>
        <v/>
      </c>
      <c r="J218" s="103" t="str">
        <f>IF('INT-Pivots'!N218="","",'INT-Pivots'!N218)</f>
        <v/>
      </c>
      <c r="K218" s="103" t="str">
        <f>IF('INT-Pivots'!F218=0,"",IF('INT-Pivots'!F218="(blank)","",'INT-Pivots'!F218))</f>
        <v/>
      </c>
      <c r="L218" s="81" t="str">
        <f>IF('INT-Pivots'!O218="","",'INT-Pivots'!O218)</f>
        <v/>
      </c>
      <c r="M218" s="81"/>
      <c r="N218" s="81"/>
      <c r="O218" s="81"/>
      <c r="P218" s="61"/>
      <c r="Q218" s="61"/>
      <c r="R218" s="108"/>
      <c r="S218" s="109"/>
      <c r="T218" s="109"/>
      <c r="U218" s="109"/>
      <c r="V218" s="109"/>
      <c r="W218" s="109"/>
      <c r="X218" s="109"/>
      <c r="Y218" s="109"/>
      <c r="Z218" s="109"/>
      <c r="AA218" s="109"/>
      <c r="AB218" s="109"/>
      <c r="AC218" s="109"/>
      <c r="AD218" s="109"/>
      <c r="AE218" s="109"/>
      <c r="AF218" s="109"/>
      <c r="AG218" s="109"/>
      <c r="AH218" s="109"/>
      <c r="AI218" s="109"/>
      <c r="AJ218" s="109"/>
      <c r="AK218" s="109"/>
      <c r="AL218" s="109"/>
      <c r="AM218" s="109"/>
      <c r="AN218" s="109"/>
      <c r="AO218" s="109"/>
      <c r="AP218" s="109"/>
      <c r="AQ218" s="109"/>
      <c r="AR218" s="109"/>
      <c r="AS218" s="109"/>
      <c r="AT218" s="109"/>
      <c r="AU218" s="109"/>
      <c r="AV218" s="109"/>
    </row>
    <row r="219" spans="2:48" s="57" customFormat="1" ht="13.5" x14ac:dyDescent="0.25">
      <c r="B219" s="102" t="str">
        <f>IF('INT-Pivots'!G219="","",'INT-Pivots'!G219)</f>
        <v/>
      </c>
      <c r="C219" s="103" t="str">
        <f>IF('INT-Pivots'!H219="","",'INT-Pivots'!H219)</f>
        <v/>
      </c>
      <c r="D219" s="104" t="str">
        <f>IF('INT-Pivots'!I219="","",IF(VALUE('INT-Pivots'!I219)=0,"",VALUE('INT-Pivots'!I219)))</f>
        <v/>
      </c>
      <c r="E219" s="105" t="str">
        <f>IF('INT-Pivots'!J219=0,"",'INT-Pivots'!J219)</f>
        <v/>
      </c>
      <c r="F219" s="115" t="str">
        <f>IF('INT-Pivots'!K219="","",IF('INT-Pivots'!K219="(blank)","Project end",VALUE('INT-Pivots'!K219)))</f>
        <v/>
      </c>
      <c r="G219" s="106" t="str">
        <f>IF('INT-Pivots'!S219="","",IF('INT-Pivots'!S219="(blank)","-",'INT-Pivots'!S219))</f>
        <v/>
      </c>
      <c r="H219" s="103" t="str">
        <f>IF('INT-Pivots'!L219=0,"",'INT-Pivots'!L219)</f>
        <v/>
      </c>
      <c r="I219" s="107" t="str">
        <f>IF('INT-Pivots'!M219=0,"",IF('INT-Pivots'!M219="(blank)","",'INT-Pivots'!M219))</f>
        <v/>
      </c>
      <c r="J219" s="103" t="str">
        <f>IF('INT-Pivots'!N219="","",'INT-Pivots'!N219)</f>
        <v/>
      </c>
      <c r="K219" s="103" t="str">
        <f>IF('INT-Pivots'!F219=0,"",IF('INT-Pivots'!F219="(blank)","",'INT-Pivots'!F219))</f>
        <v/>
      </c>
      <c r="L219" s="81" t="str">
        <f>IF('INT-Pivots'!O219="","",'INT-Pivots'!O219)</f>
        <v/>
      </c>
      <c r="M219" s="81"/>
      <c r="N219" s="81"/>
      <c r="O219" s="81"/>
      <c r="P219" s="61"/>
      <c r="Q219" s="61"/>
      <c r="R219" s="108"/>
      <c r="S219" s="109"/>
      <c r="T219" s="109"/>
      <c r="U219" s="109"/>
      <c r="V219" s="109"/>
      <c r="W219" s="109"/>
      <c r="X219" s="109"/>
      <c r="Y219" s="109"/>
      <c r="Z219" s="109"/>
      <c r="AA219" s="109"/>
      <c r="AB219" s="109"/>
      <c r="AC219" s="109"/>
      <c r="AD219" s="109"/>
      <c r="AE219" s="109"/>
      <c r="AF219" s="109"/>
      <c r="AG219" s="109"/>
      <c r="AH219" s="109"/>
      <c r="AI219" s="109"/>
      <c r="AJ219" s="109"/>
      <c r="AK219" s="109"/>
      <c r="AL219" s="109"/>
      <c r="AM219" s="109"/>
      <c r="AN219" s="109"/>
      <c r="AO219" s="109"/>
      <c r="AP219" s="109"/>
      <c r="AQ219" s="109"/>
      <c r="AR219" s="109"/>
      <c r="AS219" s="109"/>
      <c r="AT219" s="109"/>
      <c r="AU219" s="109"/>
      <c r="AV219" s="109"/>
    </row>
    <row r="220" spans="2:48" s="57" customFormat="1" ht="13.5" x14ac:dyDescent="0.25">
      <c r="B220" s="102" t="str">
        <f>IF('INT-Pivots'!G220="","",'INT-Pivots'!G220)</f>
        <v/>
      </c>
      <c r="C220" s="103" t="str">
        <f>IF('INT-Pivots'!H220="","",'INT-Pivots'!H220)</f>
        <v/>
      </c>
      <c r="D220" s="104" t="str">
        <f>IF('INT-Pivots'!I220="","",IF(VALUE('INT-Pivots'!I220)=0,"",VALUE('INT-Pivots'!I220)))</f>
        <v/>
      </c>
      <c r="E220" s="105" t="str">
        <f>IF('INT-Pivots'!J220=0,"",'INT-Pivots'!J220)</f>
        <v/>
      </c>
      <c r="F220" s="115" t="str">
        <f>IF('INT-Pivots'!K220="","",IF('INT-Pivots'!K220="(blank)","Project end",VALUE('INT-Pivots'!K220)))</f>
        <v/>
      </c>
      <c r="G220" s="106" t="str">
        <f>IF('INT-Pivots'!S220="","",IF('INT-Pivots'!S220="(blank)","-",'INT-Pivots'!S220))</f>
        <v/>
      </c>
      <c r="H220" s="103" t="str">
        <f>IF('INT-Pivots'!L220=0,"",'INT-Pivots'!L220)</f>
        <v/>
      </c>
      <c r="I220" s="107" t="str">
        <f>IF('INT-Pivots'!M220=0,"",IF('INT-Pivots'!M220="(blank)","",'INT-Pivots'!M220))</f>
        <v/>
      </c>
      <c r="J220" s="103" t="str">
        <f>IF('INT-Pivots'!N220="","",'INT-Pivots'!N220)</f>
        <v/>
      </c>
      <c r="K220" s="103" t="str">
        <f>IF('INT-Pivots'!F220=0,"",IF('INT-Pivots'!F220="(blank)","",'INT-Pivots'!F220))</f>
        <v/>
      </c>
      <c r="L220" s="81" t="str">
        <f>IF('INT-Pivots'!O220="","",'INT-Pivots'!O220)</f>
        <v/>
      </c>
      <c r="M220" s="81"/>
      <c r="N220" s="81"/>
      <c r="O220" s="81"/>
      <c r="P220" s="61"/>
      <c r="Q220" s="61"/>
      <c r="R220" s="108"/>
      <c r="S220" s="109"/>
      <c r="T220" s="109"/>
      <c r="U220" s="109"/>
      <c r="V220" s="109"/>
      <c r="W220" s="109"/>
      <c r="X220" s="109"/>
      <c r="Y220" s="109"/>
      <c r="Z220" s="109"/>
      <c r="AA220" s="109"/>
      <c r="AB220" s="109"/>
      <c r="AC220" s="109"/>
      <c r="AD220" s="109"/>
      <c r="AE220" s="109"/>
      <c r="AF220" s="109"/>
      <c r="AG220" s="109"/>
      <c r="AH220" s="109"/>
      <c r="AI220" s="109"/>
      <c r="AJ220" s="109"/>
      <c r="AK220" s="109"/>
      <c r="AL220" s="109"/>
      <c r="AM220" s="109"/>
      <c r="AN220" s="109"/>
      <c r="AO220" s="109"/>
      <c r="AP220" s="109"/>
      <c r="AQ220" s="109"/>
      <c r="AR220" s="109"/>
      <c r="AS220" s="109"/>
      <c r="AT220" s="109"/>
      <c r="AU220" s="109"/>
      <c r="AV220" s="109"/>
    </row>
    <row r="221" spans="2:48" s="57" customFormat="1" ht="13.5" x14ac:dyDescent="0.25">
      <c r="B221" s="102" t="str">
        <f>IF('INT-Pivots'!G221="","",'INT-Pivots'!G221)</f>
        <v/>
      </c>
      <c r="C221" s="103" t="str">
        <f>IF('INT-Pivots'!H221="","",'INT-Pivots'!H221)</f>
        <v/>
      </c>
      <c r="D221" s="104" t="str">
        <f>IF('INT-Pivots'!I221="","",IF(VALUE('INT-Pivots'!I221)=0,"",VALUE('INT-Pivots'!I221)))</f>
        <v/>
      </c>
      <c r="E221" s="105" t="str">
        <f>IF('INT-Pivots'!J221=0,"",'INT-Pivots'!J221)</f>
        <v/>
      </c>
      <c r="F221" s="115" t="str">
        <f>IF('INT-Pivots'!K221="","",IF('INT-Pivots'!K221="(blank)","Project end",VALUE('INT-Pivots'!K221)))</f>
        <v/>
      </c>
      <c r="G221" s="106" t="str">
        <f>IF('INT-Pivots'!S221="","",IF('INT-Pivots'!S221="(blank)","-",'INT-Pivots'!S221))</f>
        <v/>
      </c>
      <c r="H221" s="103" t="str">
        <f>IF('INT-Pivots'!L221=0,"",'INT-Pivots'!L221)</f>
        <v/>
      </c>
      <c r="I221" s="107" t="str">
        <f>IF('INT-Pivots'!M221=0,"",IF('INT-Pivots'!M221="(blank)","",'INT-Pivots'!M221))</f>
        <v/>
      </c>
      <c r="J221" s="103" t="str">
        <f>IF('INT-Pivots'!N221="","",'INT-Pivots'!N221)</f>
        <v/>
      </c>
      <c r="K221" s="103" t="str">
        <f>IF('INT-Pivots'!F221=0,"",IF('INT-Pivots'!F221="(blank)","",'INT-Pivots'!F221))</f>
        <v/>
      </c>
      <c r="L221" s="81" t="str">
        <f>IF('INT-Pivots'!O221="","",'INT-Pivots'!O221)</f>
        <v/>
      </c>
      <c r="M221" s="81"/>
      <c r="N221" s="81"/>
      <c r="O221" s="81"/>
      <c r="P221" s="61"/>
      <c r="Q221" s="61"/>
      <c r="R221" s="108"/>
      <c r="S221" s="109"/>
      <c r="T221" s="109"/>
      <c r="U221" s="109"/>
      <c r="V221" s="109"/>
      <c r="W221" s="109"/>
      <c r="X221" s="109"/>
      <c r="Y221" s="109"/>
      <c r="Z221" s="109"/>
      <c r="AA221" s="109"/>
      <c r="AB221" s="109"/>
      <c r="AC221" s="109"/>
      <c r="AD221" s="109"/>
      <c r="AE221" s="109"/>
      <c r="AF221" s="109"/>
      <c r="AG221" s="109"/>
      <c r="AH221" s="109"/>
      <c r="AI221" s="109"/>
      <c r="AJ221" s="109"/>
      <c r="AK221" s="109"/>
      <c r="AL221" s="109"/>
      <c r="AM221" s="109"/>
      <c r="AN221" s="109"/>
      <c r="AO221" s="109"/>
      <c r="AP221" s="109"/>
      <c r="AQ221" s="109"/>
      <c r="AR221" s="109"/>
      <c r="AS221" s="109"/>
      <c r="AT221" s="109"/>
      <c r="AU221" s="109"/>
      <c r="AV221" s="109"/>
    </row>
  </sheetData>
  <sheetProtection algorithmName="SHA-512" hashValue="1b+P07kIr71KOG7lrJlP71oNdapPrljljI4Dj8D361q9IGC7/R3jMkb0az+cQB4w8A6A6jNODE2JKEjJ4RkAmw==" saltValue="/A+WkVqKJdZ0A9Id0jwHAA==" spinCount="100000" sheet="1" formatRows="0"/>
  <mergeCells count="13">
    <mergeCell ref="AX5:BB5"/>
    <mergeCell ref="AX6:BB8"/>
    <mergeCell ref="B4:F4"/>
    <mergeCell ref="R4:W4"/>
    <mergeCell ref="X4:AC4"/>
    <mergeCell ref="AD4:AI4"/>
    <mergeCell ref="AJ4:AO4"/>
    <mergeCell ref="R1:W3"/>
    <mergeCell ref="AJ1:AO3"/>
    <mergeCell ref="AP1:AU3"/>
    <mergeCell ref="AP4:AU4"/>
    <mergeCell ref="X1:AC3"/>
    <mergeCell ref="AD1:AI3"/>
  </mergeCells>
  <phoneticPr fontId="19" type="noConversion"/>
  <conditionalFormatting sqref="B6:AV14 B15:U16 W15:AV16 B17:AV76">
    <cfRule type="expression" dxfId="39" priority="24">
      <formula>$B6=""</formula>
    </cfRule>
  </conditionalFormatting>
  <conditionalFormatting sqref="R6:R76">
    <cfRule type="expression" dxfId="38" priority="19">
      <formula>$R6="Complete"</formula>
    </cfRule>
    <cfRule type="expression" dxfId="37" priority="20">
      <formula>$R6="Delayed"</formula>
    </cfRule>
    <cfRule type="expression" dxfId="36" priority="21">
      <formula>$R6="On track"</formula>
    </cfRule>
    <cfRule type="expression" dxfId="35" priority="22">
      <formula>$R6="Not started"</formula>
    </cfRule>
  </conditionalFormatting>
  <conditionalFormatting sqref="V16">
    <cfRule type="expression" dxfId="34" priority="219">
      <formula>$B15=""</formula>
    </cfRule>
  </conditionalFormatting>
  <conditionalFormatting sqref="X6:X76">
    <cfRule type="expression" dxfId="33" priority="15">
      <formula>$X6="Delayed"</formula>
    </cfRule>
    <cfRule type="expression" dxfId="32" priority="16">
      <formula>$X6="On track"</formula>
    </cfRule>
    <cfRule type="expression" dxfId="31" priority="17">
      <formula>$X6="Complete"</formula>
    </cfRule>
    <cfRule type="expression" dxfId="30" priority="18">
      <formula>$X6="Not started"</formula>
    </cfRule>
  </conditionalFormatting>
  <conditionalFormatting sqref="X6:AC76">
    <cfRule type="expression" dxfId="29" priority="30">
      <formula>$W6=""</formula>
    </cfRule>
  </conditionalFormatting>
  <conditionalFormatting sqref="X6:AV76">
    <cfRule type="expression" dxfId="28" priority="5">
      <formula>$R6="Complete"</formula>
    </cfRule>
  </conditionalFormatting>
  <conditionalFormatting sqref="AD6:AD76">
    <cfRule type="expression" dxfId="27" priority="11">
      <formula>$AD6="On track"</formula>
    </cfRule>
    <cfRule type="expression" dxfId="26" priority="12">
      <formula>$AD6="Delayed"</formula>
    </cfRule>
    <cfRule type="expression" dxfId="25" priority="13">
      <formula>$AD6="Not started"</formula>
    </cfRule>
    <cfRule type="expression" dxfId="24" priority="14">
      <formula>$AD6="Complete"</formula>
    </cfRule>
  </conditionalFormatting>
  <conditionalFormatting sqref="AD6:AI76">
    <cfRule type="expression" dxfId="23" priority="29">
      <formula>$AC6=""</formula>
    </cfRule>
  </conditionalFormatting>
  <conditionalFormatting sqref="AD6:AV76">
    <cfRule type="expression" dxfId="22" priority="3">
      <formula>$X6="Complete"</formula>
    </cfRule>
  </conditionalFormatting>
  <conditionalFormatting sqref="AJ6:AJ76">
    <cfRule type="expression" dxfId="21" priority="6">
      <formula>$AU6="On track"</formula>
    </cfRule>
    <cfRule type="expression" dxfId="20" priority="7">
      <formula>$AU6="Not started"</formula>
    </cfRule>
    <cfRule type="expression" dxfId="19" priority="8">
      <formula>$AU6="Delayed"</formula>
    </cfRule>
    <cfRule type="expression" dxfId="18" priority="9">
      <formula>$AU6="Complete"</formula>
    </cfRule>
  </conditionalFormatting>
  <conditionalFormatting sqref="AJ6:AO76">
    <cfRule type="expression" dxfId="17" priority="28">
      <formula>$AI6=""</formula>
    </cfRule>
  </conditionalFormatting>
  <conditionalFormatting sqref="AJ6:AV76">
    <cfRule type="expression" dxfId="16" priority="2">
      <formula>$AD6="Complete"</formula>
    </cfRule>
  </conditionalFormatting>
  <conditionalFormatting sqref="AP6:AP76">
    <cfRule type="expression" dxfId="15" priority="25">
      <formula>$AP6="Complete"</formula>
    </cfRule>
    <cfRule type="expression" dxfId="14" priority="26">
      <formula>$AP6="Delayed"</formula>
    </cfRule>
    <cfRule type="expression" dxfId="13" priority="27">
      <formula>$AP6="On track"</formula>
    </cfRule>
    <cfRule type="expression" dxfId="12" priority="31">
      <formula>$AP6="Not started"</formula>
    </cfRule>
  </conditionalFormatting>
  <conditionalFormatting sqref="AP6:AV76">
    <cfRule type="expression" dxfId="11" priority="1">
      <formula>$AJ6="Complete"</formula>
    </cfRule>
    <cfRule type="expression" dxfId="10" priority="23">
      <formula>$AO6=""</formula>
    </cfRule>
  </conditionalFormatting>
  <dataValidations xWindow="553" yWindow="572" count="7">
    <dataValidation allowBlank="1" showInputMessage="1" showErrorMessage="1" promptTitle="Proof of delivery" prompt="If this item is complete, upload supporting documents to the CCAC Google Drive or the file sharing service of your choice and paste the URL here. " sqref="AN6:AN76 AT6:AT76 AB6:AB76 AH6:AH76 V6:V14 V16:V76" xr:uid="{163FB4B1-BD1D-4871-89D8-7A374EFD1C0A}"/>
    <dataValidation allowBlank="1" showInputMessage="1" showErrorMessage="1" promptTitle="How to use this form" prompt="Scroll down the list to see all planned activities and outputs for this agreement. You must report progress on each of these at each reporting reporting period. Scroll right to find the relevant reporting period and fill in all cells. " sqref="I1:Q1" xr:uid="{C8AA9548-71C0-4C32-9BB9-BDDB698AF13F}"/>
    <dataValidation type="textLength" operator="lessThanOrEqual" allowBlank="1" showInputMessage="1" showErrorMessage="1" errorTitle="Character limit passed" error="Please shorten your response to 500 characters or less" promptTitle="Progress made" prompt="Describe the work carried out this reporting period. If the work has not been started, enter &quot;N/A&quot;. Limit: 500 characters." sqref="AQ6:AQ76 Y6:Y76 AE6:AE76 AK6:AK76" xr:uid="{20923C8E-1C39-4B46-B782-E42E8D73290C}">
      <formula1>500</formula1>
    </dataValidation>
    <dataValidation allowBlank="1" showInputMessage="1" showErrorMessage="1" prompt="Click here for instructions" sqref="E1" xr:uid="{DF5D7206-B898-4FDB-9F91-F82E6DA9B503}"/>
    <dataValidation type="textLength" operator="lessThanOrEqual" allowBlank="1" showInputMessage="1" showErrorMessage="1" promptTitle="Progress made" prompt="Describe the work carried out this reporting period. If the work has not been started, enter &quot;N/A&quot;. Limit: 500 characters." sqref="S22:S25 S6:S20 S27:S29 S32:S34 S36:S39 S41:S43 S45:S76" xr:uid="{A4918E10-8804-4584-B02B-0F9F4A37FBC3}">
      <formula1>500</formula1>
    </dataValidation>
    <dataValidation type="textLength" operator="lessThanOrEqual" allowBlank="1" showInputMessage="1" showErrorMessage="1" promptTitle="Variance" prompt="Explain any changes to this item of work, the impact on the project, and how you will mitigate this impact. If the work has not started, enter &quot;N/A&quot;. Limit: 500 characters." sqref="AR6:AR76 Z6:Z76 AF6:AF76 AL6:AL76 T6:T29 T31:T76" xr:uid="{333F4009-6814-4D2F-816D-BC11660195B6}">
      <formula1>500</formula1>
    </dataValidation>
    <dataValidation type="textLength" operator="lessThanOrEqual" allowBlank="1" showInputMessage="1" showErrorMessage="1" promptTitle="Further actions" prompt="What work will be undertaken in the next reporting period to complete this item or build on the work completed? If the work has not started, enter &quot;N/A&quot;. Limit: 500 characters." sqref="AS6:AS76 AA6:AA76 AG6:AG76 AM6:AM76 U6:U20 U22:U76" xr:uid="{094B758D-2A8C-4F2F-B36A-CA26476182C2}">
      <formula1>500</formula1>
    </dataValidation>
  </dataValidations>
  <hyperlinks>
    <hyperlink ref="E1" location="'2. Narrative'!AW6" display="How to use this form" xr:uid="{72A78AC9-8D3B-4EAD-86E5-D79A922419C2}"/>
  </hyperlinks>
  <pageMargins left="0.25" right="0.25" top="0.75" bottom="0.75" header="0.3" footer="0.3"/>
  <pageSetup paperSize="8" scale="22" fitToHeight="6" orientation="landscape" r:id="rId1"/>
  <tableParts count="1">
    <tablePart r:id="rId2"/>
  </tableParts>
  <extLst>
    <ext xmlns:x14="http://schemas.microsoft.com/office/spreadsheetml/2009/9/main" uri="{CCE6A557-97BC-4b89-ADB6-D9C93CAAB3DF}">
      <x14:dataValidations xmlns:xm="http://schemas.microsoft.com/office/excel/2006/main" xWindow="553" yWindow="572" count="2">
        <x14:dataValidation type="list" allowBlank="1" showInputMessage="1" showErrorMessage="1" promptTitle="Type of document" prompt="Select one type per document. If providing more than one document, select all that apply." xr:uid="{C980F26F-393B-4135-85B3-6B32C6843C10}">
          <x14:formula1>
            <xm:f>'Form validation'!$N$3:$N$16</xm:f>
          </x14:formula1>
          <xm:sqref>AO6:AO76 W6:W76 AC6:AC76 AI6:AI76 AU6:AU76</xm:sqref>
        </x14:dataValidation>
        <x14:dataValidation type="list" allowBlank="1" showInputMessage="1" showErrorMessage="1" xr:uid="{672F78A8-A009-43D6-91F8-ADFDFF8B77C5}">
          <x14:formula1>
            <xm:f>'Form validation'!$D$3:$D$6</xm:f>
          </x14:formula1>
          <xm:sqref>AP6:AP76 AD6:AD76 AJ6:AJ76 X6:X76 R6:R76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6B48-A1EB-4DCF-83E1-12A6748E4EA3}">
  <sheetPr codeName="Sheet13"/>
  <dimension ref="B1:AR149"/>
  <sheetViews>
    <sheetView showGridLines="0" zoomScale="90" zoomScaleNormal="90" workbookViewId="0">
      <pane xSplit="8" ySplit="5" topLeftCell="L6" activePane="bottomRight" state="frozen"/>
      <selection pane="topRight" activeCell="I1" sqref="I1"/>
      <selection pane="bottomLeft" activeCell="A6" sqref="A6"/>
      <selection pane="bottomRight" activeCell="B7" sqref="B7"/>
    </sheetView>
  </sheetViews>
  <sheetFormatPr defaultColWidth="9.140625" defaultRowHeight="16.5" x14ac:dyDescent="0.25"/>
  <cols>
    <col min="1" max="1" width="1.85546875" style="397" customWidth="1"/>
    <col min="2" max="2" width="44.28515625" style="397" customWidth="1"/>
    <col min="3" max="3" width="14.28515625" style="399" customWidth="1"/>
    <col min="4" max="4" width="12.42578125" style="399" customWidth="1"/>
    <col min="5" max="5" width="11.7109375" style="404" customWidth="1"/>
    <col min="6" max="8" width="11.7109375" style="398" customWidth="1"/>
    <col min="9" max="11" width="11.7109375" style="398" hidden="1" customWidth="1"/>
    <col min="12" max="12" width="15.7109375" style="409" customWidth="1"/>
    <col min="13" max="13" width="45" style="399" customWidth="1"/>
    <col min="14" max="14" width="15.7109375" style="400" customWidth="1"/>
    <col min="15" max="15" width="30.7109375" style="399" customWidth="1"/>
    <col min="16" max="16" width="15.7109375" style="400" customWidth="1"/>
    <col min="17" max="17" width="30.7109375" style="399" customWidth="1"/>
    <col min="18" max="18" width="15.7109375" style="400" customWidth="1"/>
    <col min="19" max="19" width="30.7109375" style="399" customWidth="1"/>
    <col min="20" max="20" width="15.7109375" style="400" customWidth="1"/>
    <col min="21" max="21" width="30.7109375" style="399" customWidth="1"/>
    <col min="22" max="22" width="15.7109375" style="401" customWidth="1"/>
    <col min="23" max="23" width="15.7109375" style="402" customWidth="1"/>
    <col min="24" max="24" width="9" style="403" customWidth="1"/>
    <col min="25" max="25" width="3.7109375" style="397" customWidth="1"/>
    <col min="26" max="16384" width="9.140625" style="397"/>
  </cols>
  <sheetData>
    <row r="1" spans="2:44" s="359" customFormat="1" ht="43.35" customHeight="1" x14ac:dyDescent="0.25">
      <c r="B1" s="200" t="s">
        <v>233</v>
      </c>
      <c r="C1" s="201"/>
      <c r="D1" s="201"/>
      <c r="E1" s="357"/>
      <c r="F1" s="453" t="s">
        <v>87</v>
      </c>
      <c r="G1" s="453"/>
      <c r="H1" s="357"/>
      <c r="I1" s="357"/>
      <c r="J1" s="357"/>
      <c r="K1" s="357"/>
      <c r="L1" s="472"/>
      <c r="M1" s="472"/>
      <c r="N1" s="471"/>
      <c r="O1" s="471"/>
      <c r="P1" s="464"/>
      <c r="Q1" s="464"/>
      <c r="R1" s="464"/>
      <c r="S1" s="464"/>
      <c r="T1" s="464"/>
      <c r="U1" s="464"/>
      <c r="V1" s="464"/>
      <c r="W1" s="464"/>
      <c r="X1" s="464"/>
      <c r="Y1" s="358"/>
      <c r="Z1" s="358"/>
      <c r="AA1" s="464"/>
      <c r="AB1" s="464"/>
      <c r="AC1" s="464"/>
      <c r="AD1" s="464"/>
      <c r="AE1" s="464"/>
      <c r="AF1" s="464"/>
      <c r="AG1" s="464"/>
      <c r="AH1" s="464"/>
      <c r="AI1" s="464"/>
      <c r="AJ1" s="464"/>
      <c r="AK1" s="464"/>
      <c r="AL1" s="464"/>
      <c r="AM1" s="464"/>
      <c r="AN1" s="464"/>
      <c r="AO1" s="464"/>
      <c r="AP1" s="464"/>
      <c r="AQ1" s="464"/>
      <c r="AR1" s="464"/>
    </row>
    <row r="2" spans="2:44" s="363" customFormat="1" ht="12" customHeight="1" x14ac:dyDescent="0.25">
      <c r="B2" s="360" t="str">
        <f>'1.Signature page'!C3</f>
        <v>Accelerating actions to improve organic waste management and reduce methane emissions. (PA-24-003)</v>
      </c>
      <c r="C2" s="360"/>
      <c r="D2" s="360"/>
      <c r="E2" s="361"/>
      <c r="F2" s="362"/>
      <c r="G2" s="362"/>
      <c r="H2" s="362"/>
      <c r="I2" s="362"/>
      <c r="J2" s="362"/>
      <c r="K2" s="362"/>
      <c r="L2" s="472"/>
      <c r="M2" s="472"/>
      <c r="N2" s="471"/>
      <c r="O2" s="471"/>
      <c r="P2" s="464"/>
      <c r="Q2" s="464"/>
      <c r="R2" s="464"/>
      <c r="S2" s="464"/>
      <c r="T2" s="464"/>
      <c r="U2" s="464"/>
      <c r="V2" s="464"/>
      <c r="W2" s="464"/>
      <c r="X2" s="464"/>
      <c r="AA2" s="464"/>
      <c r="AB2" s="464"/>
      <c r="AC2" s="464"/>
      <c r="AD2" s="464"/>
      <c r="AE2" s="464"/>
      <c r="AF2" s="464"/>
      <c r="AG2" s="464"/>
      <c r="AH2" s="464"/>
      <c r="AI2" s="464"/>
      <c r="AJ2" s="464"/>
      <c r="AK2" s="464"/>
      <c r="AL2" s="464"/>
      <c r="AM2" s="464"/>
      <c r="AN2" s="464"/>
      <c r="AO2" s="464"/>
      <c r="AP2" s="464"/>
      <c r="AQ2" s="464"/>
      <c r="AR2" s="464"/>
    </row>
    <row r="3" spans="2:44" s="363" customFormat="1" ht="18.600000000000001" customHeight="1" x14ac:dyDescent="0.25">
      <c r="B3" s="364" t="str">
        <f>'1.Signature page'!$C4</f>
        <v>UNDP Panama</v>
      </c>
      <c r="C3" s="364"/>
      <c r="D3" s="364"/>
      <c r="E3" s="365"/>
      <c r="F3" s="362"/>
      <c r="G3" s="362"/>
      <c r="H3" s="362"/>
      <c r="I3" s="362"/>
      <c r="J3" s="362"/>
      <c r="K3" s="362"/>
      <c r="L3" s="472"/>
      <c r="M3" s="472"/>
      <c r="N3" s="471"/>
      <c r="O3" s="471"/>
      <c r="P3" s="464"/>
      <c r="Q3" s="464"/>
      <c r="R3" s="464"/>
      <c r="S3" s="464"/>
      <c r="T3" s="464"/>
      <c r="U3" s="464"/>
      <c r="V3" s="464"/>
      <c r="W3" s="464"/>
      <c r="X3" s="464"/>
      <c r="AA3" s="464"/>
      <c r="AB3" s="464"/>
      <c r="AC3" s="464"/>
      <c r="AD3" s="464"/>
      <c r="AE3" s="464"/>
      <c r="AF3" s="464"/>
      <c r="AG3" s="464"/>
      <c r="AH3" s="464"/>
      <c r="AI3" s="464"/>
      <c r="AJ3" s="464"/>
      <c r="AK3" s="464"/>
      <c r="AL3" s="464"/>
      <c r="AM3" s="464"/>
      <c r="AN3" s="464"/>
      <c r="AO3" s="464"/>
      <c r="AP3" s="464"/>
      <c r="AQ3" s="464"/>
      <c r="AR3" s="464"/>
    </row>
    <row r="4" spans="2:44" s="367" customFormat="1" ht="16.350000000000001" customHeight="1" x14ac:dyDescent="0.25">
      <c r="B4" s="451" t="s">
        <v>88</v>
      </c>
      <c r="C4" s="452"/>
      <c r="D4" s="452"/>
      <c r="E4" s="452"/>
      <c r="F4" s="452"/>
      <c r="G4" s="452"/>
      <c r="H4" s="452"/>
      <c r="I4" s="366"/>
      <c r="J4" s="366"/>
      <c r="K4" s="366"/>
      <c r="L4" s="465" t="str">
        <f>CONCATENATE("FIRST REPORTING PERIOD: ",'1.Signature page'!$C$20)</f>
        <v>FIRST REPORTING PERIOD: 11/12/2025 - 30/06/2026</v>
      </c>
      <c r="M4" s="465"/>
      <c r="N4" s="466" t="str">
        <f>CONCATENATE("SECOND REPORTING PERIOD: ",'1.Signature page'!$C$35)</f>
        <v>SECOND REPORTING PERIOD: 01/07/2026 - 31/12/2026</v>
      </c>
      <c r="O4" s="466"/>
      <c r="P4" s="468" t="str">
        <f>CONCATENATE("THIRD REPORTING PERIOD: ",'1.Signature page'!$C$50)</f>
        <v>THIRD REPORTING PERIOD: 01/01/2027 - 30/06/2027</v>
      </c>
      <c r="Q4" s="468"/>
      <c r="R4" s="469" t="str">
        <f>CONCATENATE("FOURTH REPORTING PERIOD: ",'1.Signature page'!$C$65)</f>
        <v xml:space="preserve">FOURTH REPORTING PERIOD: </v>
      </c>
      <c r="S4" s="469"/>
      <c r="T4" s="470" t="str">
        <f>CONCATENATE("FIFTH REPORTING PERIOD: ",'1.Signature page'!$C$80)</f>
        <v xml:space="preserve">FIFTH REPORTING PERIOD: </v>
      </c>
      <c r="U4" s="470"/>
      <c r="V4" s="467" t="s">
        <v>234</v>
      </c>
      <c r="W4" s="467"/>
      <c r="X4" s="467"/>
    </row>
    <row r="5" spans="2:44" s="368" customFormat="1" ht="27.6" customHeight="1" x14ac:dyDescent="0.25">
      <c r="B5" s="145" t="s">
        <v>18</v>
      </c>
      <c r="C5" s="145" t="s">
        <v>19</v>
      </c>
      <c r="D5" s="145" t="s">
        <v>235</v>
      </c>
      <c r="E5" s="300" t="s">
        <v>20</v>
      </c>
      <c r="F5" s="301" t="s">
        <v>236</v>
      </c>
      <c r="G5" s="301" t="s">
        <v>237</v>
      </c>
      <c r="H5" s="301" t="s">
        <v>238</v>
      </c>
      <c r="I5" s="303" t="s">
        <v>239</v>
      </c>
      <c r="J5" s="303" t="s">
        <v>240</v>
      </c>
      <c r="K5" s="303" t="s">
        <v>241</v>
      </c>
      <c r="L5" s="405" t="s">
        <v>242</v>
      </c>
      <c r="M5" s="119" t="s">
        <v>243</v>
      </c>
      <c r="N5" s="120" t="s">
        <v>244</v>
      </c>
      <c r="O5" s="120" t="s">
        <v>245</v>
      </c>
      <c r="P5" s="121" t="s">
        <v>246</v>
      </c>
      <c r="Q5" s="121" t="s">
        <v>247</v>
      </c>
      <c r="R5" s="122" t="s">
        <v>248</v>
      </c>
      <c r="S5" s="122" t="s">
        <v>249</v>
      </c>
      <c r="T5" s="123" t="s">
        <v>250</v>
      </c>
      <c r="U5" s="123" t="s">
        <v>251</v>
      </c>
      <c r="V5" s="68" t="s">
        <v>252</v>
      </c>
      <c r="W5" s="69" t="s">
        <v>23</v>
      </c>
      <c r="X5" s="124" t="s">
        <v>253</v>
      </c>
      <c r="Z5" s="463" t="s">
        <v>35</v>
      </c>
      <c r="AA5" s="463"/>
      <c r="AB5" s="463"/>
      <c r="AC5" s="463"/>
      <c r="AD5" s="463"/>
    </row>
    <row r="6" spans="2:44" s="379" customFormat="1" ht="50.1" customHeight="1" x14ac:dyDescent="0.25">
      <c r="B6" s="369" t="str">
        <f>IF('INT-Pivots'!AT6="","",'INT-Pivots'!AT6)</f>
        <v>Activity 1.1.1 Conduct consultations with government entities, MERCA representatives, and private sector players, ensuring equal participation of women and men, to define treatment options.</v>
      </c>
      <c r="C6" s="369" t="str">
        <f>IF('INT-Pivots'!AU6="","",'INT-Pivots'!AU6)</f>
        <v>Staff and Other Personnel Costs</v>
      </c>
      <c r="D6" s="369" t="str">
        <f>IF('INT-Pivots'!AV6="","",'INT-Pivots'!AV6)</f>
        <v>CCAC</v>
      </c>
      <c r="E6" s="370">
        <f>IF('INT-Pivots'!BA6="","",'INT-Pivots'!BA6)</f>
        <v>15000</v>
      </c>
      <c r="F6" s="371">
        <f>IF('INT-Pivots'!BB6="","",'INT-Pivots'!BB6)</f>
        <v>15000</v>
      </c>
      <c r="G6" s="371" t="str">
        <f>IF('INT-Pivots'!BC6="","",'INT-Pivots'!BC6)</f>
        <v>""</v>
      </c>
      <c r="H6" s="371" t="str">
        <f>IF('INT-Pivots'!BD6="","",'INT-Pivots'!BD6)</f>
        <v>""</v>
      </c>
      <c r="I6" s="372" t="str">
        <f>IF('INT-Pivots'!AZ6="","",'INT-Pivots'!AZ6)</f>
        <v>PA-24-003/1.1.1-1 Pre-feasibility studies for organic waste visit different market and landfills</v>
      </c>
      <c r="J6" s="372" t="str">
        <f>IF('INT-Pivots'!AX6="","",'INT-Pivots'!AX6)</f>
        <v>Waste</v>
      </c>
      <c r="K6" s="372">
        <f>IF('INT-Pivots'!BA6="","",'INT-Pivots'!BA6)</f>
        <v>15000</v>
      </c>
      <c r="L6" s="406">
        <v>5880</v>
      </c>
      <c r="M6" s="373" t="s">
        <v>180</v>
      </c>
      <c r="N6" s="374"/>
      <c r="O6" s="373"/>
      <c r="P6" s="375"/>
      <c r="Q6" s="373"/>
      <c r="R6" s="375"/>
      <c r="S6" s="373"/>
      <c r="T6" s="375"/>
      <c r="U6" s="373"/>
      <c r="V6" s="376">
        <f t="shared" ref="V6:V37" si="0">IF(($L6+$N6+$P6+$R6+$T6)=0,"",($L6+$N6+$P6+$R6+$T6))</f>
        <v>5880</v>
      </c>
      <c r="W6" s="377">
        <f>IF(Table11[[#This Row],[Total budget]]="","",IF(ISERROR(Table11[[#This Row],[Total Expenditure]]-Table11[[#This Row],[Total budget]]),"",Table11[[#This Row],[Total Expenditure]]-Table11[[#This Row],[Total budget]]))</f>
        <v>-9120</v>
      </c>
      <c r="X6" s="378">
        <f>IF(Table11[[#This Row],[Variance]]="","",IF(ISERROR(Table11[[#This Row],[Variance]]/Table11[[#This Row],[Total budget]]),"",Table11[[#This Row],[Variance]]/Table11[[#This Row],[Total budget]]))</f>
        <v>-0.60799999999999998</v>
      </c>
      <c r="Z6" s="454" t="s">
        <v>254</v>
      </c>
      <c r="AA6" s="455"/>
      <c r="AB6" s="455"/>
      <c r="AC6" s="455"/>
      <c r="AD6" s="456"/>
    </row>
    <row r="7" spans="2:44" s="379" customFormat="1" ht="61.5" customHeight="1" x14ac:dyDescent="0.25">
      <c r="B7" s="369" t="str">
        <f>IF('INT-Pivots'!AT7="","",'INT-Pivots'!AT7)</f>
        <v>Activity 1.1.1 Conduct consultations with government entities, MERCA representatives, and private sector players, ensuring equal participation of women and men, to define treatment options.</v>
      </c>
      <c r="C7" s="369" t="str">
        <f>IF('INT-Pivots'!AU7="","",'INT-Pivots'!AU7)</f>
        <v>Travel</v>
      </c>
      <c r="D7" s="369" t="str">
        <f>IF('INT-Pivots'!AV7="","",'INT-Pivots'!AV7)</f>
        <v>CCAC</v>
      </c>
      <c r="E7" s="370">
        <f>IF('INT-Pivots'!BA7="","",'INT-Pivots'!BA7)</f>
        <v>2000</v>
      </c>
      <c r="F7" s="371">
        <f>IF('INT-Pivots'!BB7="","",'INT-Pivots'!BB7)</f>
        <v>2000</v>
      </c>
      <c r="G7" s="371" t="str">
        <f>IF('INT-Pivots'!BC7="","",'INT-Pivots'!BC7)</f>
        <v>""</v>
      </c>
      <c r="H7" s="371" t="str">
        <f>IF('INT-Pivots'!BD7="","",'INT-Pivots'!BD7)</f>
        <v>""</v>
      </c>
      <c r="I7" s="372" t="str">
        <f>IF('INT-Pivots'!AZ7="","",'INT-Pivots'!AZ7)</f>
        <v>PA-24-003/1.1.1-2 Waste Management and Infrastructure Consultant</v>
      </c>
      <c r="J7" s="372" t="str">
        <f>IF('INT-Pivots'!AX7="","",'INT-Pivots'!AX7)</f>
        <v>Waste</v>
      </c>
      <c r="K7" s="372">
        <f>IF('INT-Pivots'!BA7="","",'INT-Pivots'!BA7)</f>
        <v>2000</v>
      </c>
      <c r="L7" s="407">
        <f>650+683</f>
        <v>1333</v>
      </c>
      <c r="M7" s="380" t="s">
        <v>255</v>
      </c>
      <c r="N7" s="381"/>
      <c r="O7" s="380"/>
      <c r="P7" s="382"/>
      <c r="Q7" s="380"/>
      <c r="R7" s="382"/>
      <c r="S7" s="380"/>
      <c r="T7" s="375"/>
      <c r="U7" s="373"/>
      <c r="V7" s="376">
        <f t="shared" si="0"/>
        <v>1333</v>
      </c>
      <c r="W7" s="377">
        <f>IF(Table11[[#This Row],[Total budget]]="","",IF(ISERROR(Table11[[#This Row],[Total Expenditure]]-Table11[[#This Row],[Total budget]]),"",Table11[[#This Row],[Total Expenditure]]-Table11[[#This Row],[Total budget]]))</f>
        <v>-667</v>
      </c>
      <c r="X7" s="378">
        <f>IF(Table11[[#This Row],[Variance]]="","",IF(ISERROR(Table11[[#This Row],[Variance]]/Table11[[#This Row],[Total budget]]),"",Table11[[#This Row],[Variance]]/Table11[[#This Row],[Total budget]]))</f>
        <v>-0.33350000000000002</v>
      </c>
      <c r="Z7" s="457"/>
      <c r="AA7" s="458"/>
      <c r="AB7" s="458"/>
      <c r="AC7" s="458"/>
      <c r="AD7" s="459"/>
    </row>
    <row r="8" spans="2:44" s="379" customFormat="1" ht="50.1" customHeight="1" x14ac:dyDescent="0.25">
      <c r="B8" s="383" t="str">
        <f>IF('INT-Pivots'!AT8="","",'INT-Pivots'!AT8)</f>
        <v>Activity 1.1.2 Evaluate technical and economic feasibility for technologies like composting and anaerobic digestion, including an analysis of how these benefit women-led businesses and communities.</v>
      </c>
      <c r="C8" s="383" t="str">
        <f>IF('INT-Pivots'!AU8="","",'INT-Pivots'!AU8)</f>
        <v>Staff and Other Personnel Costs</v>
      </c>
      <c r="D8" s="383" t="str">
        <f>IF('INT-Pivots'!AV8="","",'INT-Pivots'!AV8)</f>
        <v>CCAC</v>
      </c>
      <c r="E8" s="384">
        <f>IF('INT-Pivots'!BA8="","",'INT-Pivots'!BA8)</f>
        <v>20000</v>
      </c>
      <c r="F8" s="371">
        <f>IF('INT-Pivots'!BB8="","",'INT-Pivots'!BB8)</f>
        <v>20000</v>
      </c>
      <c r="G8" s="371" t="str">
        <f>IF('INT-Pivots'!BC8="","",'INT-Pivots'!BC8)</f>
        <v>""</v>
      </c>
      <c r="H8" s="371" t="str">
        <f>IF('INT-Pivots'!BD8="","",'INT-Pivots'!BD8)</f>
        <v>""</v>
      </c>
      <c r="I8" s="372" t="str">
        <f>IF('INT-Pivots'!AZ8="","",'INT-Pivots'!AZ8)</f>
        <v>PA-24-003/1.1.2-1 Waste Management and Infrastructure Consultant</v>
      </c>
      <c r="J8" s="372" t="str">
        <f>IF('INT-Pivots'!AX8="","",'INT-Pivots'!AX8)</f>
        <v>Waste</v>
      </c>
      <c r="K8" s="372">
        <f>IF('INT-Pivots'!BA8="","",'INT-Pivots'!BA8)</f>
        <v>20000</v>
      </c>
      <c r="L8" s="407">
        <v>12373.75</v>
      </c>
      <c r="M8" s="380" t="s">
        <v>180</v>
      </c>
      <c r="N8" s="382"/>
      <c r="O8" s="380"/>
      <c r="P8" s="382"/>
      <c r="Q8" s="380"/>
      <c r="R8" s="382"/>
      <c r="S8" s="380"/>
      <c r="T8" s="375"/>
      <c r="U8" s="373"/>
      <c r="V8" s="376">
        <f t="shared" si="0"/>
        <v>12373.75</v>
      </c>
      <c r="W8" s="377">
        <f>IF(Table11[[#This Row],[Total budget]]="","",IF(ISERROR(Table11[[#This Row],[Total Expenditure]]-Table11[[#This Row],[Total budget]]),"",Table11[[#This Row],[Total Expenditure]]-Table11[[#This Row],[Total budget]]))</f>
        <v>-7626.25</v>
      </c>
      <c r="X8" s="378">
        <f>IF(Table11[[#This Row],[Variance]]="","",IF(ISERROR(Table11[[#This Row],[Variance]]/Table11[[#This Row],[Total budget]]),"",Table11[[#This Row],[Variance]]/Table11[[#This Row],[Total budget]]))</f>
        <v>-0.3813125</v>
      </c>
      <c r="Z8" s="457"/>
      <c r="AA8" s="458"/>
      <c r="AB8" s="458"/>
      <c r="AC8" s="458"/>
      <c r="AD8" s="459"/>
    </row>
    <row r="9" spans="2:44" s="379" customFormat="1" ht="50.1" customHeight="1" x14ac:dyDescent="0.25">
      <c r="B9" s="383" t="str">
        <f>IF('INT-Pivots'!AT9="","",'INT-Pivots'!AT9)</f>
        <v>Activity 1.2.1 Map existing and potential decentralized infrastructure for waste management, engaging municipalities and local organizations to provide on-ground insights.</v>
      </c>
      <c r="C9" s="383" t="str">
        <f>IF('INT-Pivots'!AU9="","",'INT-Pivots'!AU9)</f>
        <v>Staff and Other Personnel Costs</v>
      </c>
      <c r="D9" s="383" t="str">
        <f>IF('INT-Pivots'!AV9="","",'INT-Pivots'!AV9)</f>
        <v>CCAC</v>
      </c>
      <c r="E9" s="384">
        <f>IF('INT-Pivots'!BA9="","",'INT-Pivots'!BA9)</f>
        <v>10000</v>
      </c>
      <c r="F9" s="371" t="str">
        <f>IF('INT-Pivots'!BB9="","",'INT-Pivots'!BB9)</f>
        <v>""</v>
      </c>
      <c r="G9" s="371">
        <f>IF('INT-Pivots'!BC9="","",'INT-Pivots'!BC9)</f>
        <v>10000</v>
      </c>
      <c r="H9" s="371" t="str">
        <f>IF('INT-Pivots'!BD9="","",'INT-Pivots'!BD9)</f>
        <v>""</v>
      </c>
      <c r="I9" s="372" t="str">
        <f>IF('INT-Pivots'!AZ9="","",'INT-Pivots'!AZ9)</f>
        <v>PA-24-003/1.2.1-1 Field visits for data collection</v>
      </c>
      <c r="J9" s="372" t="str">
        <f>IF('INT-Pivots'!AX9="","",'INT-Pivots'!AX9)</f>
        <v>Waste</v>
      </c>
      <c r="K9" s="372">
        <f>IF('INT-Pivots'!BA9="","",'INT-Pivots'!BA9)</f>
        <v>10000</v>
      </c>
      <c r="L9" s="407">
        <v>0</v>
      </c>
      <c r="M9" s="380"/>
      <c r="N9" s="382"/>
      <c r="O9" s="380"/>
      <c r="P9" s="382"/>
      <c r="Q9" s="380"/>
      <c r="R9" s="382"/>
      <c r="S9" s="380"/>
      <c r="T9" s="375"/>
      <c r="U9" s="373"/>
      <c r="V9" s="376" t="str">
        <f t="shared" si="0"/>
        <v/>
      </c>
      <c r="W9" s="377" t="str">
        <f>IF(Table11[[#This Row],[Total budget]]="","",IF(ISERROR(Table11[[#This Row],[Total Expenditure]]-Table11[[#This Row],[Total budget]]),"",Table11[[#This Row],[Total Expenditure]]-Table11[[#This Row],[Total budget]]))</f>
        <v/>
      </c>
      <c r="X9" s="378" t="str">
        <f>IF(Table11[[#This Row],[Variance]]="","",IF(ISERROR(Table11[[#This Row],[Variance]]/Table11[[#This Row],[Total budget]]),"",Table11[[#This Row],[Variance]]/Table11[[#This Row],[Total budget]]))</f>
        <v/>
      </c>
      <c r="Z9" s="457"/>
      <c r="AA9" s="458"/>
      <c r="AB9" s="458"/>
      <c r="AC9" s="458"/>
      <c r="AD9" s="459"/>
    </row>
    <row r="10" spans="2:44" s="379" customFormat="1" ht="50.1" customHeight="1" x14ac:dyDescent="0.25">
      <c r="B10" s="383" t="str">
        <f>IF('INT-Pivots'!AT10="","",'INT-Pivots'!AT10)</f>
        <v>Activity 1.2.2 Conduct site visits and surveys, collecting gender-disaggregated data to ensure proposed infrastructure meets the needs of both genders.</v>
      </c>
      <c r="C10" s="383" t="str">
        <f>IF('INT-Pivots'!AU10="","",'INT-Pivots'!AU10)</f>
        <v>Travel</v>
      </c>
      <c r="D10" s="383" t="str">
        <f>IF('INT-Pivots'!AV10="","",'INT-Pivots'!AV10)</f>
        <v>CCAC</v>
      </c>
      <c r="E10" s="384">
        <f>IF('INT-Pivots'!BA10="","",'INT-Pivots'!BA10)</f>
        <v>1800</v>
      </c>
      <c r="F10" s="371">
        <f>IF('INT-Pivots'!BB10="","",'INT-Pivots'!BB10)</f>
        <v>1800</v>
      </c>
      <c r="G10" s="371" t="str">
        <f>IF('INT-Pivots'!BC10="","",'INT-Pivots'!BC10)</f>
        <v>""</v>
      </c>
      <c r="H10" s="371" t="str">
        <f>IF('INT-Pivots'!BD10="","",'INT-Pivots'!BD10)</f>
        <v>""</v>
      </c>
      <c r="I10" s="372" t="str">
        <f>IF('INT-Pivots'!AZ10="","",'INT-Pivots'!AZ10)</f>
        <v>PA-24-003/1.2.2-1 Waste Management and Infrastructure Consultant</v>
      </c>
      <c r="J10" s="372" t="str">
        <f>IF('INT-Pivots'!AX10="","",'INT-Pivots'!AX10)</f>
        <v>Waste</v>
      </c>
      <c r="K10" s="372">
        <f>IF('INT-Pivots'!BA10="","",'INT-Pivots'!BA10)</f>
        <v>1800</v>
      </c>
      <c r="L10" s="407">
        <v>0</v>
      </c>
      <c r="M10" s="380"/>
      <c r="N10" s="382"/>
      <c r="O10" s="380"/>
      <c r="P10" s="382"/>
      <c r="Q10" s="380"/>
      <c r="R10" s="382"/>
      <c r="S10" s="380"/>
      <c r="T10" s="375"/>
      <c r="U10" s="373"/>
      <c r="V10" s="376" t="str">
        <f t="shared" si="0"/>
        <v/>
      </c>
      <c r="W10" s="377" t="str">
        <f>IF(Table11[[#This Row],[Total budget]]="","",IF(ISERROR(Table11[[#This Row],[Total Expenditure]]-Table11[[#This Row],[Total budget]]),"",Table11[[#This Row],[Total Expenditure]]-Table11[[#This Row],[Total budget]]))</f>
        <v/>
      </c>
      <c r="X10" s="378" t="str">
        <f>IF(Table11[[#This Row],[Variance]]="","",IF(ISERROR(Table11[[#This Row],[Variance]]/Table11[[#This Row],[Total budget]]),"",Table11[[#This Row],[Variance]]/Table11[[#This Row],[Total budget]]))</f>
        <v/>
      </c>
      <c r="Z10" s="460"/>
      <c r="AA10" s="461"/>
      <c r="AB10" s="461"/>
      <c r="AC10" s="461"/>
      <c r="AD10" s="462"/>
    </row>
    <row r="11" spans="2:44" s="379" customFormat="1" ht="50.1" customHeight="1" x14ac:dyDescent="0.25">
      <c r="B11" s="383" t="str">
        <f>IF('INT-Pivots'!AT11="","",'INT-Pivots'!AT11)</f>
        <v>Activity 1.2.3 Develop cost-benefit analyses, incorporating feedback from diverse stakeholders through an online webinar.</v>
      </c>
      <c r="C11" s="383" t="str">
        <f>IF('INT-Pivots'!AU11="","",'INT-Pivots'!AU11)</f>
        <v>Staff and Other Personnel Costs</v>
      </c>
      <c r="D11" s="383" t="str">
        <f>IF('INT-Pivots'!AV11="","",'INT-Pivots'!AV11)</f>
        <v>CCAC</v>
      </c>
      <c r="E11" s="384">
        <f>IF('INT-Pivots'!BA11="","",'INT-Pivots'!BA11)</f>
        <v>5000</v>
      </c>
      <c r="F11" s="371" t="str">
        <f>IF('INT-Pivots'!BB11="","",'INT-Pivots'!BB11)</f>
        <v>""</v>
      </c>
      <c r="G11" s="371">
        <f>IF('INT-Pivots'!BC11="","",'INT-Pivots'!BC11)</f>
        <v>5000</v>
      </c>
      <c r="H11" s="371" t="str">
        <f>IF('INT-Pivots'!BD11="","",'INT-Pivots'!BD11)</f>
        <v>""</v>
      </c>
      <c r="I11" s="372" t="str">
        <f>IF('INT-Pivots'!AZ11="","",'INT-Pivots'!AZ11)</f>
        <v>PA-24-003/1.2.3-1 Waste Management and Infrastructure Consultant</v>
      </c>
      <c r="J11" s="372" t="str">
        <f>IF('INT-Pivots'!AX11="","",'INT-Pivots'!AX11)</f>
        <v>Waste</v>
      </c>
      <c r="K11" s="372">
        <f>IF('INT-Pivots'!BA11="","",'INT-Pivots'!BA11)</f>
        <v>5000</v>
      </c>
      <c r="L11" s="407">
        <v>0</v>
      </c>
      <c r="M11" s="380"/>
      <c r="N11" s="382"/>
      <c r="O11" s="380"/>
      <c r="P11" s="382"/>
      <c r="Q11" s="380"/>
      <c r="R11" s="382"/>
      <c r="S11" s="380"/>
      <c r="T11" s="375"/>
      <c r="U11" s="373"/>
      <c r="V11" s="376" t="str">
        <f t="shared" si="0"/>
        <v/>
      </c>
      <c r="W11" s="377" t="str">
        <f>IF(Table11[[#This Row],[Total budget]]="","",IF(ISERROR(Table11[[#This Row],[Total Expenditure]]-Table11[[#This Row],[Total budget]]),"",Table11[[#This Row],[Total Expenditure]]-Table11[[#This Row],[Total budget]]))</f>
        <v/>
      </c>
      <c r="X11" s="378" t="str">
        <f>IF(Table11[[#This Row],[Variance]]="","",IF(ISERROR(Table11[[#This Row],[Variance]]/Table11[[#This Row],[Total budget]]),"",Table11[[#This Row],[Variance]]/Table11[[#This Row],[Total budget]]))</f>
        <v/>
      </c>
    </row>
    <row r="12" spans="2:44" s="379" customFormat="1" ht="50.1" customHeight="1" x14ac:dyDescent="0.25">
      <c r="B12" s="383" t="str">
        <f>IF('INT-Pivots'!AT12="","",'INT-Pivots'!AT12)</f>
        <v>Activity 1.3.1 Develop a list of complementary technologies and infrastructure to enhance organic waste management, consulting stakeholders such as circular economy specialists and private sector innovators.</v>
      </c>
      <c r="C12" s="383" t="str">
        <f>IF('INT-Pivots'!AU12="","",'INT-Pivots'!AU12)</f>
        <v>Staff and Other Personnel Costs</v>
      </c>
      <c r="D12" s="383" t="str">
        <f>IF('INT-Pivots'!AV12="","",'INT-Pivots'!AV12)</f>
        <v>CCAC</v>
      </c>
      <c r="E12" s="384">
        <f>IF('INT-Pivots'!BA12="","",'INT-Pivots'!BA12)</f>
        <v>20000</v>
      </c>
      <c r="F12" s="371" t="str">
        <f>IF('INT-Pivots'!BB12="","",'INT-Pivots'!BB12)</f>
        <v>""</v>
      </c>
      <c r="G12" s="371">
        <f>IF('INT-Pivots'!BC12="","",'INT-Pivots'!BC12)</f>
        <v>20000</v>
      </c>
      <c r="H12" s="371" t="str">
        <f>IF('INT-Pivots'!BD12="","",'INT-Pivots'!BD12)</f>
        <v>""</v>
      </c>
      <c r="I12" s="372" t="str">
        <f>IF('INT-Pivots'!AZ12="","",'INT-Pivots'!AZ12)</f>
        <v>PA-24-003/1.3.1-1 Training workshops, seminars and meetings</v>
      </c>
      <c r="J12" s="372" t="str">
        <f>IF('INT-Pivots'!AX12="","",'INT-Pivots'!AX12)</f>
        <v>Waste</v>
      </c>
      <c r="K12" s="372">
        <f>IF('INT-Pivots'!BA12="","",'INT-Pivots'!BA12)</f>
        <v>20000</v>
      </c>
      <c r="L12" s="407">
        <v>0</v>
      </c>
      <c r="M12" s="380"/>
      <c r="N12" s="382"/>
      <c r="O12" s="380"/>
      <c r="P12" s="382"/>
      <c r="Q12" s="380"/>
      <c r="R12" s="382"/>
      <c r="S12" s="380"/>
      <c r="T12" s="375"/>
      <c r="U12" s="373"/>
      <c r="V12" s="376" t="str">
        <f t="shared" si="0"/>
        <v/>
      </c>
      <c r="W12" s="377" t="str">
        <f>IF(Table11[[#This Row],[Total budget]]="","",IF(ISERROR(Table11[[#This Row],[Total Expenditure]]-Table11[[#This Row],[Total budget]]),"",Table11[[#This Row],[Total Expenditure]]-Table11[[#This Row],[Total budget]]))</f>
        <v/>
      </c>
      <c r="X12" s="378" t="str">
        <f>IF(Table11[[#This Row],[Variance]]="","",IF(ISERROR(Table11[[#This Row],[Variance]]/Table11[[#This Row],[Total budget]]),"",Table11[[#This Row],[Variance]]/Table11[[#This Row],[Total budget]]))</f>
        <v/>
      </c>
    </row>
    <row r="13" spans="2:44" s="379" customFormat="1" ht="50.1" customHeight="1" x14ac:dyDescent="0.25">
      <c r="B13" s="383" t="str">
        <f>IF('INT-Pivots'!AT13="","",'INT-Pivots'!AT13)</f>
        <v>Activity 1.3.2 Host a gender-balanced expert panel to validate recommendations, prioritizing options that create employment for women.</v>
      </c>
      <c r="C13" s="383" t="str">
        <f>IF('INT-Pivots'!AU13="","",'INT-Pivots'!AU13)</f>
        <v>Contractual Services</v>
      </c>
      <c r="D13" s="383" t="str">
        <f>IF('INT-Pivots'!AV13="","",'INT-Pivots'!AV13)</f>
        <v>CCAC</v>
      </c>
      <c r="E13" s="384">
        <f>IF('INT-Pivots'!BA13="","",'INT-Pivots'!BA13)</f>
        <v>1000</v>
      </c>
      <c r="F13" s="371">
        <f>IF('INT-Pivots'!BB13="","",'INT-Pivots'!BB13)</f>
        <v>1000</v>
      </c>
      <c r="G13" s="371" t="str">
        <f>IF('INT-Pivots'!BC13="","",'INT-Pivots'!BC13)</f>
        <v>""</v>
      </c>
      <c r="H13" s="371" t="str">
        <f>IF('INT-Pivots'!BD13="","",'INT-Pivots'!BD13)</f>
        <v>""</v>
      </c>
      <c r="I13" s="372" t="str">
        <f>IF('INT-Pivots'!AZ13="","",'INT-Pivots'!AZ13)</f>
        <v>PA-24-003/1.3.2-1 Infographic design</v>
      </c>
      <c r="J13" s="372" t="str">
        <f>IF('INT-Pivots'!AX13="","",'INT-Pivots'!AX13)</f>
        <v>Waste</v>
      </c>
      <c r="K13" s="372">
        <f>IF('INT-Pivots'!BA13="","",'INT-Pivots'!BA13)</f>
        <v>1000</v>
      </c>
      <c r="L13" s="407">
        <v>0</v>
      </c>
      <c r="M13" s="380"/>
      <c r="N13" s="382"/>
      <c r="O13" s="380"/>
      <c r="P13" s="382"/>
      <c r="Q13" s="380"/>
      <c r="R13" s="382"/>
      <c r="S13" s="380"/>
      <c r="T13" s="375"/>
      <c r="U13" s="373"/>
      <c r="V13" s="376" t="str">
        <f t="shared" si="0"/>
        <v/>
      </c>
      <c r="W13" s="377" t="str">
        <f>IF(Table11[[#This Row],[Total budget]]="","",IF(ISERROR(Table11[[#This Row],[Total Expenditure]]-Table11[[#This Row],[Total budget]]),"",Table11[[#This Row],[Total Expenditure]]-Table11[[#This Row],[Total budget]]))</f>
        <v/>
      </c>
      <c r="X13" s="378" t="str">
        <f>IF(Table11[[#This Row],[Variance]]="","",IF(ISERROR(Table11[[#This Row],[Variance]]/Table11[[#This Row],[Total budget]]),"",Table11[[#This Row],[Variance]]/Table11[[#This Row],[Total budget]]))</f>
        <v/>
      </c>
    </row>
    <row r="14" spans="2:44" s="379" customFormat="1" ht="50.1" customHeight="1" x14ac:dyDescent="0.25">
      <c r="B14" s="383" t="str">
        <f>IF('INT-Pivots'!AT14="","",'INT-Pivots'!AT14)</f>
        <v>Activity 1.3.3 Prepare an accessible visual infographic summarizing key recommendations for public dissemination.</v>
      </c>
      <c r="C14" s="383" t="str">
        <f>IF('INT-Pivots'!AU14="","",'INT-Pivots'!AU14)</f>
        <v>Contractual Services</v>
      </c>
      <c r="D14" s="383" t="str">
        <f>IF('INT-Pivots'!AV14="","",'INT-Pivots'!AV14)</f>
        <v>CCAC</v>
      </c>
      <c r="E14" s="384">
        <f>IF('INT-Pivots'!BA14="","",'INT-Pivots'!BA14)</f>
        <v>2000</v>
      </c>
      <c r="F14" s="371" t="str">
        <f>IF('INT-Pivots'!BB14="","",'INT-Pivots'!BB14)</f>
        <v>""</v>
      </c>
      <c r="G14" s="371">
        <f>IF('INT-Pivots'!BC14="","",'INT-Pivots'!BC14)</f>
        <v>2000</v>
      </c>
      <c r="H14" s="371" t="str">
        <f>IF('INT-Pivots'!BD14="","",'INT-Pivots'!BD14)</f>
        <v>""</v>
      </c>
      <c r="I14" s="372" t="str">
        <f>IF('INT-Pivots'!AZ14="","",'INT-Pivots'!AZ14)</f>
        <v>PA-24-003/1.3.3-1 Waste Management and Infrastructure Consultant</v>
      </c>
      <c r="J14" s="372" t="str">
        <f>IF('INT-Pivots'!AX14="","",'INT-Pivots'!AX14)</f>
        <v>Waste</v>
      </c>
      <c r="K14" s="372">
        <f>IF('INT-Pivots'!BA14="","",'INT-Pivots'!BA14)</f>
        <v>2000</v>
      </c>
      <c r="L14" s="407">
        <v>0</v>
      </c>
      <c r="M14" s="380"/>
      <c r="N14" s="382"/>
      <c r="O14" s="380"/>
      <c r="P14" s="382"/>
      <c r="Q14" s="380"/>
      <c r="R14" s="382"/>
      <c r="S14" s="380"/>
      <c r="T14" s="375"/>
      <c r="U14" s="373"/>
      <c r="V14" s="376" t="str">
        <f t="shared" si="0"/>
        <v/>
      </c>
      <c r="W14" s="377" t="str">
        <f>IF(Table11[[#This Row],[Total budget]]="","",IF(ISERROR(Table11[[#This Row],[Total Expenditure]]-Table11[[#This Row],[Total budget]]),"",Table11[[#This Row],[Total Expenditure]]-Table11[[#This Row],[Total budget]]))</f>
        <v/>
      </c>
      <c r="X14" s="378" t="str">
        <f>IF(Table11[[#This Row],[Variance]]="","",IF(ISERROR(Table11[[#This Row],[Variance]]/Table11[[#This Row],[Total budget]]),"",Table11[[#This Row],[Variance]]/Table11[[#This Row],[Total budget]]))</f>
        <v/>
      </c>
    </row>
    <row r="15" spans="2:44" s="379" customFormat="1" ht="50.1" customHeight="1" x14ac:dyDescent="0.25">
      <c r="B15" s="383" t="str">
        <f>IF('INT-Pivots'!AT15="","",'INT-Pivots'!AT15)</f>
        <v>Activity 1.4.1 Conduct an in-depth evaluation of essential infrastructure for organic waste management (e.g., composting plants, biodigesters)</v>
      </c>
      <c r="C15" s="383" t="str">
        <f>IF('INT-Pivots'!AU15="","",'INT-Pivots'!AU15)</f>
        <v>Staff and Other Personnel Costs</v>
      </c>
      <c r="D15" s="383" t="str">
        <f>IF('INT-Pivots'!AV15="","",'INT-Pivots'!AV15)</f>
        <v>CCAC</v>
      </c>
      <c r="E15" s="384">
        <f>IF('INT-Pivots'!BA15="","",'INT-Pivots'!BA15)</f>
        <v>10000</v>
      </c>
      <c r="F15" s="371" t="str">
        <f>IF('INT-Pivots'!BB15="","",'INT-Pivots'!BB15)</f>
        <v>""</v>
      </c>
      <c r="G15" s="371">
        <f>IF('INT-Pivots'!BC15="","",'INT-Pivots'!BC15)</f>
        <v>10000</v>
      </c>
      <c r="H15" s="371" t="str">
        <f>IF('INT-Pivots'!BD15="","",'INT-Pivots'!BD15)</f>
        <v>""</v>
      </c>
      <c r="I15" s="372" t="str">
        <f>IF('INT-Pivots'!AZ15="","",'INT-Pivots'!AZ15)</f>
        <v>PA-24-003/1.4.1-1 Waste Management and Infrastructure Consultant</v>
      </c>
      <c r="J15" s="372" t="str">
        <f>IF('INT-Pivots'!AX15="","",'INT-Pivots'!AX15)</f>
        <v>Waste</v>
      </c>
      <c r="K15" s="372">
        <f>IF('INT-Pivots'!BA15="","",'INT-Pivots'!BA15)</f>
        <v>10000</v>
      </c>
      <c r="L15" s="407">
        <v>0</v>
      </c>
      <c r="M15" s="380"/>
      <c r="N15" s="382"/>
      <c r="O15" s="380"/>
      <c r="P15" s="382"/>
      <c r="Q15" s="380"/>
      <c r="R15" s="382"/>
      <c r="S15" s="380"/>
      <c r="T15" s="375"/>
      <c r="U15" s="373"/>
      <c r="V15" s="376" t="str">
        <f t="shared" si="0"/>
        <v/>
      </c>
      <c r="W15" s="377" t="str">
        <f>IF(Table11[[#This Row],[Total budget]]="","",IF(ISERROR(Table11[[#This Row],[Total Expenditure]]-Table11[[#This Row],[Total budget]]),"",Table11[[#This Row],[Total Expenditure]]-Table11[[#This Row],[Total budget]]))</f>
        <v/>
      </c>
      <c r="X15" s="378" t="str">
        <f>IF(Table11[[#This Row],[Variance]]="","",IF(ISERROR(Table11[[#This Row],[Variance]]/Table11[[#This Row],[Total budget]]),"",Table11[[#This Row],[Variance]]/Table11[[#This Row],[Total budget]]))</f>
        <v/>
      </c>
    </row>
    <row r="16" spans="2:44" s="379" customFormat="1" ht="50.1" customHeight="1" x14ac:dyDescent="0.25">
      <c r="B16" s="383" t="str">
        <f>IF('INT-Pivots'!AT16="","",'INT-Pivots'!AT16)</f>
        <v>Activity 1.4.2 Compile findings into a comprehensive report highlighting investment opportunities, environmental and economic benefits, and potential social impacts. Share the report through workshops and online platforms targeting public and private stakeholders.</v>
      </c>
      <c r="C16" s="383" t="str">
        <f>IF('INT-Pivots'!AU16="","",'INT-Pivots'!AU16)</f>
        <v>Staff and Other Personnel Costs</v>
      </c>
      <c r="D16" s="383" t="str">
        <f>IF('INT-Pivots'!AV16="","",'INT-Pivots'!AV16)</f>
        <v>CCAC</v>
      </c>
      <c r="E16" s="384">
        <f>IF('INT-Pivots'!BA16="","",'INT-Pivots'!BA16)</f>
        <v>5000</v>
      </c>
      <c r="F16" s="371" t="str">
        <f>IF('INT-Pivots'!BB16="","",'INT-Pivots'!BB16)</f>
        <v>""</v>
      </c>
      <c r="G16" s="371">
        <f>IF('INT-Pivots'!BC16="","",'INT-Pivots'!BC16)</f>
        <v>5000</v>
      </c>
      <c r="H16" s="371" t="str">
        <f>IF('INT-Pivots'!BD16="","",'INT-Pivots'!BD16)</f>
        <v>""</v>
      </c>
      <c r="I16" s="372" t="str">
        <f>IF('INT-Pivots'!AZ16="","",'INT-Pivots'!AZ16)</f>
        <v>PA-24-003/1.4.2-1 Support innovation challenge</v>
      </c>
      <c r="J16" s="372" t="str">
        <f>IF('INT-Pivots'!AX16="","",'INT-Pivots'!AX16)</f>
        <v>Waste</v>
      </c>
      <c r="K16" s="372">
        <f>IF('INT-Pivots'!BA16="","",'INT-Pivots'!BA16)</f>
        <v>5000</v>
      </c>
      <c r="L16" s="407">
        <v>0</v>
      </c>
      <c r="M16" s="380"/>
      <c r="N16" s="382"/>
      <c r="O16" s="380"/>
      <c r="P16" s="382"/>
      <c r="Q16" s="380"/>
      <c r="R16" s="382"/>
      <c r="S16" s="380"/>
      <c r="T16" s="375"/>
      <c r="U16" s="373"/>
      <c r="V16" s="376" t="str">
        <f t="shared" si="0"/>
        <v/>
      </c>
      <c r="W16" s="377" t="str">
        <f>IF(Table11[[#This Row],[Total budget]]="","",IF(ISERROR(Table11[[#This Row],[Total Expenditure]]-Table11[[#This Row],[Total budget]]),"",Table11[[#This Row],[Total Expenditure]]-Table11[[#This Row],[Total budget]]))</f>
        <v/>
      </c>
      <c r="X16" s="378" t="str">
        <f>IF(Table11[[#This Row],[Variance]]="","",IF(ISERROR(Table11[[#This Row],[Variance]]/Table11[[#This Row],[Total budget]]),"",Table11[[#This Row],[Variance]]/Table11[[#This Row],[Total budget]]))</f>
        <v/>
      </c>
    </row>
    <row r="17" spans="2:24" s="379" customFormat="1" ht="50.1" customHeight="1" x14ac:dyDescent="0.25">
      <c r="B17" s="383" t="str">
        <f>IF('INT-Pivots'!AT17="","",'INT-Pivots'!AT17)</f>
        <v>Activity 2.1.1Identify and evaluate projects with business potential, ensuring inclusion of women-led initiatives and alignment with national goals.</v>
      </c>
      <c r="C17" s="383" t="str">
        <f>IF('INT-Pivots'!AU17="","",'INT-Pivots'!AU17)</f>
        <v>Contractual Services</v>
      </c>
      <c r="D17" s="383" t="str">
        <f>IF('INT-Pivots'!AV17="","",'INT-Pivots'!AV17)</f>
        <v>CCAC</v>
      </c>
      <c r="E17" s="384">
        <f>IF('INT-Pivots'!BA17="","",'INT-Pivots'!BA17)</f>
        <v>20000</v>
      </c>
      <c r="F17" s="371" t="str">
        <f>IF('INT-Pivots'!BB17="","",'INT-Pivots'!BB17)</f>
        <v>""</v>
      </c>
      <c r="G17" s="371">
        <f>IF('INT-Pivots'!BC17="","",'INT-Pivots'!BC17)</f>
        <v>20000</v>
      </c>
      <c r="H17" s="371" t="str">
        <f>IF('INT-Pivots'!BD17="","",'INT-Pivots'!BD17)</f>
        <v>""</v>
      </c>
      <c r="I17" s="372" t="str">
        <f>IF('INT-Pivots'!AZ17="","",'INT-Pivots'!AZ17)</f>
        <v>PA-24-003/2.1.1-1 Circular Economy Specialist</v>
      </c>
      <c r="J17" s="372" t="str">
        <f>IF('INT-Pivots'!AX17="","",'INT-Pivots'!AX17)</f>
        <v>Waste</v>
      </c>
      <c r="K17" s="372">
        <f>IF('INT-Pivots'!BA17="","",'INT-Pivots'!BA17)</f>
        <v>20000</v>
      </c>
      <c r="L17" s="407">
        <v>0</v>
      </c>
      <c r="M17" s="380"/>
      <c r="N17" s="382"/>
      <c r="O17" s="380"/>
      <c r="P17" s="382"/>
      <c r="Q17" s="380"/>
      <c r="R17" s="382"/>
      <c r="S17" s="380"/>
      <c r="T17" s="375"/>
      <c r="U17" s="373"/>
      <c r="V17" s="376" t="str">
        <f t="shared" si="0"/>
        <v/>
      </c>
      <c r="W17" s="377" t="str">
        <f>IF(Table11[[#This Row],[Total budget]]="","",IF(ISERROR(Table11[[#This Row],[Total Expenditure]]-Table11[[#This Row],[Total budget]]),"",Table11[[#This Row],[Total Expenditure]]-Table11[[#This Row],[Total budget]]))</f>
        <v/>
      </c>
      <c r="X17" s="378" t="str">
        <f>IF(Table11[[#This Row],[Variance]]="","",IF(ISERROR(Table11[[#This Row],[Variance]]/Table11[[#This Row],[Total budget]]),"",Table11[[#This Row],[Variance]]/Table11[[#This Row],[Total budget]]))</f>
        <v/>
      </c>
    </row>
    <row r="18" spans="2:24" s="379" customFormat="1" ht="50.1" customHeight="1" x14ac:dyDescent="0.25">
      <c r="B18" s="383" t="str">
        <f>IF('INT-Pivots'!AT18="","",'INT-Pivots'!AT18)</f>
        <v>Activity 2.1.2Develop a portfolio of selected projects with detailed descriptions and expected outcomes, highlighting gender-specific benefits.</v>
      </c>
      <c r="C18" s="383" t="str">
        <f>IF('INT-Pivots'!AU18="","",'INT-Pivots'!AU18)</f>
        <v>Staff and Other Personnel Costs</v>
      </c>
      <c r="D18" s="383" t="str">
        <f>IF('INT-Pivots'!AV18="","",'INT-Pivots'!AV18)</f>
        <v>CCAC</v>
      </c>
      <c r="E18" s="384">
        <f>IF('INT-Pivots'!BA18="","",'INT-Pivots'!BA18)</f>
        <v>15000</v>
      </c>
      <c r="F18" s="371" t="str">
        <f>IF('INT-Pivots'!BB18="","",'INT-Pivots'!BB18)</f>
        <v>""</v>
      </c>
      <c r="G18" s="371">
        <f>IF('INT-Pivots'!BC18="","",'INT-Pivots'!BC18)</f>
        <v>15000</v>
      </c>
      <c r="H18" s="371" t="str">
        <f>IF('INT-Pivots'!BD18="","",'INT-Pivots'!BD18)</f>
        <v>""</v>
      </c>
      <c r="I18" s="372" t="str">
        <f>IF('INT-Pivots'!AZ18="","",'INT-Pivots'!AZ18)</f>
        <v>PA-24-003/2.1.2-1 Circular Economy Specialist</v>
      </c>
      <c r="J18" s="372" t="str">
        <f>IF('INT-Pivots'!AX18="","",'INT-Pivots'!AX18)</f>
        <v>Waste</v>
      </c>
      <c r="K18" s="372">
        <f>IF('INT-Pivots'!BA18="","",'INT-Pivots'!BA18)</f>
        <v>15000</v>
      </c>
      <c r="L18" s="407">
        <v>0</v>
      </c>
      <c r="M18" s="380"/>
      <c r="N18" s="382"/>
      <c r="O18" s="380"/>
      <c r="P18" s="382"/>
      <c r="Q18" s="380"/>
      <c r="R18" s="382"/>
      <c r="S18" s="380"/>
      <c r="T18" s="375"/>
      <c r="U18" s="373"/>
      <c r="V18" s="376" t="str">
        <f t="shared" si="0"/>
        <v/>
      </c>
      <c r="W18" s="377" t="str">
        <f>IF(Table11[[#This Row],[Total budget]]="","",IF(ISERROR(Table11[[#This Row],[Total Expenditure]]-Table11[[#This Row],[Total budget]]),"",Table11[[#This Row],[Total Expenditure]]-Table11[[#This Row],[Total budget]]))</f>
        <v/>
      </c>
      <c r="X18" s="378" t="str">
        <f>IF(Table11[[#This Row],[Variance]]="","",IF(ISERROR(Table11[[#This Row],[Variance]]/Table11[[#This Row],[Total budget]]),"",Table11[[#This Row],[Variance]]/Table11[[#This Row],[Total budget]]))</f>
        <v/>
      </c>
    </row>
    <row r="19" spans="2:24" s="379" customFormat="1" ht="50.1" customHeight="1" x14ac:dyDescent="0.25">
      <c r="B19" s="383" t="str">
        <f>IF('INT-Pivots'!AT19="","",'INT-Pivots'!AT19)</f>
        <v>Activity 2.1.3Engage private sector investors and financial institutions in the evaluation process to co-create viable financing strategies.</v>
      </c>
      <c r="C19" s="383" t="str">
        <f>IF('INT-Pivots'!AU19="","",'INT-Pivots'!AU19)</f>
        <v>Staff and Other Personnel Costs</v>
      </c>
      <c r="D19" s="383" t="str">
        <f>IF('INT-Pivots'!AV19="","",'INT-Pivots'!AV19)</f>
        <v>CCAC</v>
      </c>
      <c r="E19" s="384">
        <f>IF('INT-Pivots'!BA19="","",'INT-Pivots'!BA19)</f>
        <v>15000</v>
      </c>
      <c r="F19" s="371" t="str">
        <f>IF('INT-Pivots'!BB19="","",'INT-Pivots'!BB19)</f>
        <v>""</v>
      </c>
      <c r="G19" s="371">
        <f>IF('INT-Pivots'!BC19="","",'INT-Pivots'!BC19)</f>
        <v>15000</v>
      </c>
      <c r="H19" s="371" t="str">
        <f>IF('INT-Pivots'!BD19="","",'INT-Pivots'!BD19)</f>
        <v>""</v>
      </c>
      <c r="I19" s="372" t="str">
        <f>IF('INT-Pivots'!AZ19="","",'INT-Pivots'!AZ19)</f>
        <v>PA-24-003/2.1.3-1 Training workshops, seminars and meetings</v>
      </c>
      <c r="J19" s="372" t="str">
        <f>IF('INT-Pivots'!AX19="","",'INT-Pivots'!AX19)</f>
        <v>Waste</v>
      </c>
      <c r="K19" s="372">
        <f>IF('INT-Pivots'!BA19="","",'INT-Pivots'!BA19)</f>
        <v>15000</v>
      </c>
      <c r="L19" s="407">
        <v>0</v>
      </c>
      <c r="M19" s="380"/>
      <c r="N19" s="382"/>
      <c r="O19" s="380"/>
      <c r="P19" s="382"/>
      <c r="Q19" s="380"/>
      <c r="R19" s="382"/>
      <c r="S19" s="380"/>
      <c r="T19" s="375"/>
      <c r="U19" s="373"/>
      <c r="V19" s="376" t="str">
        <f t="shared" si="0"/>
        <v/>
      </c>
      <c r="W19" s="377" t="str">
        <f>IF(Table11[[#This Row],[Total budget]]="","",IF(ISERROR(Table11[[#This Row],[Total Expenditure]]-Table11[[#This Row],[Total budget]]),"",Table11[[#This Row],[Total Expenditure]]-Table11[[#This Row],[Total budget]]))</f>
        <v/>
      </c>
      <c r="X19" s="378" t="str">
        <f>IF(Table11[[#This Row],[Variance]]="","",IF(ISERROR(Table11[[#This Row],[Variance]]/Table11[[#This Row],[Total budget]]),"",Table11[[#This Row],[Variance]]/Table11[[#This Row],[Total budget]]))</f>
        <v/>
      </c>
    </row>
    <row r="20" spans="2:24" s="379" customFormat="1" ht="50.1" customHeight="1" x14ac:dyDescent="0.25">
      <c r="B20" s="383" t="str">
        <f>IF('INT-Pivots'!AT20="","",'INT-Pivots'!AT20)</f>
        <v>Activity 2.2.1Host a multi-stakeholder workshop, ensuring representation from women-led organizations, to prioritize three high-impact projects.</v>
      </c>
      <c r="C20" s="383" t="str">
        <f>IF('INT-Pivots'!AU20="","",'INT-Pivots'!AU20)</f>
        <v>Contractual Services</v>
      </c>
      <c r="D20" s="383" t="str">
        <f>IF('INT-Pivots'!AV20="","",'INT-Pivots'!AV20)</f>
        <v>CCAC</v>
      </c>
      <c r="E20" s="384">
        <f>IF('INT-Pivots'!BA20="","",'INT-Pivots'!BA20)</f>
        <v>3000</v>
      </c>
      <c r="F20" s="371" t="str">
        <f>IF('INT-Pivots'!BB20="","",'INT-Pivots'!BB20)</f>
        <v>""</v>
      </c>
      <c r="G20" s="371">
        <f>IF('INT-Pivots'!BC20="","",'INT-Pivots'!BC20)</f>
        <v>3000</v>
      </c>
      <c r="H20" s="371" t="str">
        <f>IF('INT-Pivots'!BD20="","",'INT-Pivots'!BD20)</f>
        <v>""</v>
      </c>
      <c r="I20" s="372" t="str">
        <f>IF('INT-Pivots'!AZ20="","",'INT-Pivots'!AZ20)</f>
        <v>PA-24-003/2.2.1-1 Financial and Business Development Consultant</v>
      </c>
      <c r="J20" s="372" t="str">
        <f>IF('INT-Pivots'!AX20="","",'INT-Pivots'!AX20)</f>
        <v>Waste</v>
      </c>
      <c r="K20" s="372">
        <f>IF('INT-Pivots'!BA20="","",'INT-Pivots'!BA20)</f>
        <v>3000</v>
      </c>
      <c r="L20" s="407">
        <v>0</v>
      </c>
      <c r="M20" s="380"/>
      <c r="N20" s="382"/>
      <c r="O20" s="380"/>
      <c r="P20" s="382"/>
      <c r="Q20" s="380"/>
      <c r="R20" s="382"/>
      <c r="S20" s="380"/>
      <c r="T20" s="375"/>
      <c r="U20" s="373"/>
      <c r="V20" s="376" t="str">
        <f t="shared" si="0"/>
        <v/>
      </c>
      <c r="W20" s="377" t="str">
        <f>IF(Table11[[#This Row],[Total budget]]="","",IF(ISERROR(Table11[[#This Row],[Total Expenditure]]-Table11[[#This Row],[Total budget]]),"",Table11[[#This Row],[Total Expenditure]]-Table11[[#This Row],[Total budget]]))</f>
        <v/>
      </c>
      <c r="X20" s="378" t="str">
        <f>IF(Table11[[#This Row],[Variance]]="","",IF(ISERROR(Table11[[#This Row],[Variance]]/Table11[[#This Row],[Total budget]]),"",Table11[[#This Row],[Variance]]/Table11[[#This Row],[Total budget]]))</f>
        <v/>
      </c>
    </row>
    <row r="21" spans="2:24" s="379" customFormat="1" ht="50.1" customHeight="1" x14ac:dyDescent="0.25">
      <c r="B21" s="383" t="str">
        <f>IF('INT-Pivots'!AT21="","",'INT-Pivots'!AT21)</f>
        <v>Activity 2.2.2Develop detailed financial plans for selected projects, including specific tools tailored to benefit marginalized groups.</v>
      </c>
      <c r="C21" s="383" t="str">
        <f>IF('INT-Pivots'!AU21="","",'INT-Pivots'!AU21)</f>
        <v>Staff and Other Personnel Costs</v>
      </c>
      <c r="D21" s="383" t="str">
        <f>IF('INT-Pivots'!AV21="","",'INT-Pivots'!AV21)</f>
        <v>CCAC</v>
      </c>
      <c r="E21" s="384">
        <f>IF('INT-Pivots'!BA21="","",'INT-Pivots'!BA21)</f>
        <v>15000</v>
      </c>
      <c r="F21" s="371" t="str">
        <f>IF('INT-Pivots'!BB21="","",'INT-Pivots'!BB21)</f>
        <v>""</v>
      </c>
      <c r="G21" s="371">
        <f>IF('INT-Pivots'!BC21="","",'INT-Pivots'!BC21)</f>
        <v>10000</v>
      </c>
      <c r="H21" s="371">
        <f>IF('INT-Pivots'!BD21="","",'INT-Pivots'!BD21)</f>
        <v>5000</v>
      </c>
      <c r="I21" s="372" t="str">
        <f>IF('INT-Pivots'!AZ21="","",'INT-Pivots'!AZ21)</f>
        <v>PA-24-003/2.2.2-1 computers</v>
      </c>
      <c r="J21" s="372" t="str">
        <f>IF('INT-Pivots'!AX21="","",'INT-Pivots'!AX21)</f>
        <v>Waste</v>
      </c>
      <c r="K21" s="372">
        <f>IF('INT-Pivots'!BA21="","",'INT-Pivots'!BA21)</f>
        <v>15000</v>
      </c>
      <c r="L21" s="407">
        <v>0</v>
      </c>
      <c r="M21" s="380"/>
      <c r="N21" s="382"/>
      <c r="O21" s="380"/>
      <c r="P21" s="382"/>
      <c r="Q21" s="380"/>
      <c r="R21" s="382"/>
      <c r="S21" s="380"/>
      <c r="T21" s="375"/>
      <c r="U21" s="373"/>
      <c r="V21" s="376" t="str">
        <f t="shared" si="0"/>
        <v/>
      </c>
      <c r="W21" s="377" t="str">
        <f>IF(Table11[[#This Row],[Total budget]]="","",IF(ISERROR(Table11[[#This Row],[Total Expenditure]]-Table11[[#This Row],[Total budget]]),"",Table11[[#This Row],[Total Expenditure]]-Table11[[#This Row],[Total budget]]))</f>
        <v/>
      </c>
      <c r="X21" s="378" t="str">
        <f>IF(Table11[[#This Row],[Variance]]="","",IF(ISERROR(Table11[[#This Row],[Variance]]/Table11[[#This Row],[Total budget]]),"",Table11[[#This Row],[Variance]]/Table11[[#This Row],[Total budget]]))</f>
        <v/>
      </c>
    </row>
    <row r="22" spans="2:24" s="379" customFormat="1" ht="50.1" customHeight="1" x14ac:dyDescent="0.25">
      <c r="B22" s="383" t="str">
        <f>IF('INT-Pivots'!AT22="","",'INT-Pivots'!AT22)</f>
        <v>Activity 2.2.3Release a press statement highlighting the selected projects to attract further investment and support.</v>
      </c>
      <c r="C22" s="383" t="str">
        <f>IF('INT-Pivots'!AU22="","",'INT-Pivots'!AU22)</f>
        <v>Equipment Vehicles and Furniture</v>
      </c>
      <c r="D22" s="383" t="str">
        <f>IF('INT-Pivots'!AV22="","",'INT-Pivots'!AV22)</f>
        <v>CCAC</v>
      </c>
      <c r="E22" s="384">
        <f>IF('INT-Pivots'!BA22="","",'INT-Pivots'!BA22)</f>
        <v>3000</v>
      </c>
      <c r="F22" s="371">
        <f>IF('INT-Pivots'!BB22="","",'INT-Pivots'!BB22)</f>
        <v>3000</v>
      </c>
      <c r="G22" s="371" t="str">
        <f>IF('INT-Pivots'!BC22="","",'INT-Pivots'!BC22)</f>
        <v>""</v>
      </c>
      <c r="H22" s="371" t="str">
        <f>IF('INT-Pivots'!BD22="","",'INT-Pivots'!BD22)</f>
        <v>""</v>
      </c>
      <c r="I22" s="372" t="str">
        <f>IF('INT-Pivots'!AZ22="","",'INT-Pivots'!AZ22)</f>
        <v>PA-24-003/2.2.3-1 Circular Economy Specialist</v>
      </c>
      <c r="J22" s="372" t="str">
        <f>IF('INT-Pivots'!AX22="","",'INT-Pivots'!AX22)</f>
        <v>Waste</v>
      </c>
      <c r="K22" s="372">
        <f>IF('INT-Pivots'!BA22="","",'INT-Pivots'!BA22)</f>
        <v>3000</v>
      </c>
      <c r="L22" s="407">
        <v>0</v>
      </c>
      <c r="M22" s="380"/>
      <c r="N22" s="382"/>
      <c r="O22" s="380"/>
      <c r="P22" s="382"/>
      <c r="Q22" s="380"/>
      <c r="R22" s="382"/>
      <c r="S22" s="380"/>
      <c r="T22" s="375"/>
      <c r="U22" s="373"/>
      <c r="V22" s="376" t="str">
        <f t="shared" si="0"/>
        <v/>
      </c>
      <c r="W22" s="377" t="str">
        <f>IF(Table11[[#This Row],[Total budget]]="","",IF(ISERROR(Table11[[#This Row],[Total Expenditure]]-Table11[[#This Row],[Total budget]]),"",Table11[[#This Row],[Total Expenditure]]-Table11[[#This Row],[Total budget]]))</f>
        <v/>
      </c>
      <c r="X22" s="378" t="str">
        <f>IF(Table11[[#This Row],[Variance]]="","",IF(ISERROR(Table11[[#This Row],[Variance]]/Table11[[#This Row],[Total budget]]),"",Table11[[#This Row],[Variance]]/Table11[[#This Row],[Total budget]]))</f>
        <v/>
      </c>
    </row>
    <row r="23" spans="2:24" s="379" customFormat="1" ht="50.1" customHeight="1" x14ac:dyDescent="0.25">
      <c r="B23" s="383" t="str">
        <f>IF('INT-Pivots'!AT23="","",'INT-Pivots'!AT23)</f>
        <v>Activity 2.2.3Release a press statement highlighting the selected projects to attract further investment and support.</v>
      </c>
      <c r="C23" s="383" t="str">
        <f>IF('INT-Pivots'!AU23="","",'INT-Pivots'!AU23)</f>
        <v>Staff and Other Personnel Costs</v>
      </c>
      <c r="D23" s="383" t="str">
        <f>IF('INT-Pivots'!AV23="","",'INT-Pivots'!AV23)</f>
        <v>CCAC</v>
      </c>
      <c r="E23" s="384">
        <f>IF('INT-Pivots'!BA23="","",'INT-Pivots'!BA23)</f>
        <v>15000</v>
      </c>
      <c r="F23" s="371" t="str">
        <f>IF('INT-Pivots'!BB23="","",'INT-Pivots'!BB23)</f>
        <v>""</v>
      </c>
      <c r="G23" s="371" t="str">
        <f>IF('INT-Pivots'!BC23="","",'INT-Pivots'!BC23)</f>
        <v>""</v>
      </c>
      <c r="H23" s="371">
        <f>IF('INT-Pivots'!BD23="","",'INT-Pivots'!BD23)</f>
        <v>15000</v>
      </c>
      <c r="I23" s="372" t="str">
        <f>IF('INT-Pivots'!AZ23="","",'INT-Pivots'!AZ23)</f>
        <v>PA-24-003/2.2.3-2 National Consultant - Policy and SLCP Mitigation Consultant</v>
      </c>
      <c r="J23" s="372" t="str">
        <f>IF('INT-Pivots'!AX23="","",'INT-Pivots'!AX23)</f>
        <v>Waste</v>
      </c>
      <c r="K23" s="372">
        <f>IF('INT-Pivots'!BA23="","",'INT-Pivots'!BA23)</f>
        <v>15000</v>
      </c>
      <c r="L23" s="407">
        <v>0</v>
      </c>
      <c r="M23" s="380"/>
      <c r="N23" s="382"/>
      <c r="O23" s="380"/>
      <c r="P23" s="382"/>
      <c r="Q23" s="380"/>
      <c r="R23" s="382"/>
      <c r="S23" s="380"/>
      <c r="T23" s="375"/>
      <c r="U23" s="373"/>
      <c r="V23" s="376" t="str">
        <f t="shared" si="0"/>
        <v/>
      </c>
      <c r="W23" s="377" t="str">
        <f>IF(Table11[[#This Row],[Total budget]]="","",IF(ISERROR(Table11[[#This Row],[Total Expenditure]]-Table11[[#This Row],[Total budget]]),"",Table11[[#This Row],[Total Expenditure]]-Table11[[#This Row],[Total budget]]))</f>
        <v/>
      </c>
      <c r="X23" s="378" t="str">
        <f>IF(Table11[[#This Row],[Variance]]="","",IF(ISERROR(Table11[[#This Row],[Variance]]/Table11[[#This Row],[Total budget]]),"",Table11[[#This Row],[Variance]]/Table11[[#This Row],[Total budget]]))</f>
        <v/>
      </c>
    </row>
    <row r="24" spans="2:24" s="379" customFormat="1" ht="50.1" customHeight="1" x14ac:dyDescent="0.25">
      <c r="B24" s="383" t="str">
        <f>IF('INT-Pivots'!AT24="","",'INT-Pivots'!AT24)</f>
        <v>Activity 3.1.1Review existing policies and regulations related to organic waste and SLCPs, engaging policymakers, academics, and gender specialists.</v>
      </c>
      <c r="C24" s="383" t="str">
        <f>IF('INT-Pivots'!AU24="","",'INT-Pivots'!AU24)</f>
        <v>Staff and Other Personnel Costs</v>
      </c>
      <c r="D24" s="383" t="str">
        <f>IF('INT-Pivots'!AV24="","",'INT-Pivots'!AV24)</f>
        <v>CCAC</v>
      </c>
      <c r="E24" s="384">
        <f>IF('INT-Pivots'!BA24="","",'INT-Pivots'!BA24)</f>
        <v>15000</v>
      </c>
      <c r="F24" s="371" t="str">
        <f>IF('INT-Pivots'!BB24="","",'INT-Pivots'!BB24)</f>
        <v>""</v>
      </c>
      <c r="G24" s="371">
        <f>IF('INT-Pivots'!BC24="","",'INT-Pivots'!BC24)</f>
        <v>15000</v>
      </c>
      <c r="H24" s="371" t="str">
        <f>IF('INT-Pivots'!BD24="","",'INT-Pivots'!BD24)</f>
        <v>""</v>
      </c>
      <c r="I24" s="372" t="str">
        <f>IF('INT-Pivots'!AZ24="","",'INT-Pivots'!AZ24)</f>
        <v>PA-24-003/3.1.1-1 National Consultant - Policy and SLCP Mitigation Consultant</v>
      </c>
      <c r="J24" s="372" t="str">
        <f>IF('INT-Pivots'!AX24="","",'INT-Pivots'!AX24)</f>
        <v>Waste</v>
      </c>
      <c r="K24" s="372">
        <f>IF('INT-Pivots'!BA24="","",'INT-Pivots'!BA24)</f>
        <v>15000</v>
      </c>
      <c r="L24" s="407">
        <v>0</v>
      </c>
      <c r="M24" s="380"/>
      <c r="N24" s="382"/>
      <c r="O24" s="380"/>
      <c r="P24" s="382"/>
      <c r="Q24" s="380"/>
      <c r="R24" s="382"/>
      <c r="S24" s="380"/>
      <c r="T24" s="375"/>
      <c r="U24" s="373"/>
      <c r="V24" s="376" t="str">
        <f t="shared" si="0"/>
        <v/>
      </c>
      <c r="W24" s="377" t="str">
        <f>IF(Table11[[#This Row],[Total budget]]="","",IF(ISERROR(Table11[[#This Row],[Total Expenditure]]-Table11[[#This Row],[Total budget]]),"",Table11[[#This Row],[Total Expenditure]]-Table11[[#This Row],[Total budget]]))</f>
        <v/>
      </c>
      <c r="X24" s="378" t="str">
        <f>IF(Table11[[#This Row],[Variance]]="","",IF(ISERROR(Table11[[#This Row],[Variance]]/Table11[[#This Row],[Total budget]]),"",Table11[[#This Row],[Variance]]/Table11[[#This Row],[Total budget]]))</f>
        <v/>
      </c>
    </row>
    <row r="25" spans="2:24" s="379" customFormat="1" ht="50.1" customHeight="1" x14ac:dyDescent="0.25">
      <c r="B25" s="383" t="str">
        <f>IF('INT-Pivots'!AT25="","",'INT-Pivots'!AT25)</f>
        <v>Activity 3.1.2Identify policy gaps and prioritize actions for short, medium, and long-term implementation, ensuring gender-disaggregated data is part of the analysis.</v>
      </c>
      <c r="C25" s="383" t="str">
        <f>IF('INT-Pivots'!AU25="","",'INT-Pivots'!AU25)</f>
        <v>Staff and Other Personnel Costs</v>
      </c>
      <c r="D25" s="383" t="str">
        <f>IF('INT-Pivots'!AV25="","",'INT-Pivots'!AV25)</f>
        <v>CCAC</v>
      </c>
      <c r="E25" s="384">
        <f>IF('INT-Pivots'!BA25="","",'INT-Pivots'!BA25)</f>
        <v>15000</v>
      </c>
      <c r="F25" s="371" t="str">
        <f>IF('INT-Pivots'!BB25="","",'INT-Pivots'!BB25)</f>
        <v>""</v>
      </c>
      <c r="G25" s="371">
        <f>IF('INT-Pivots'!BC25="","",'INT-Pivots'!BC25)</f>
        <v>15000</v>
      </c>
      <c r="H25" s="371" t="str">
        <f>IF('INT-Pivots'!BD25="","",'INT-Pivots'!BD25)</f>
        <v>""</v>
      </c>
      <c r="I25" s="372" t="str">
        <f>IF('INT-Pivots'!AZ25="","",'INT-Pivots'!AZ25)</f>
        <v>PA-24-003/3.1.2-1 Training workshops, seminars and meetings</v>
      </c>
      <c r="J25" s="372" t="str">
        <f>IF('INT-Pivots'!AX25="","",'INT-Pivots'!AX25)</f>
        <v>Waste</v>
      </c>
      <c r="K25" s="372">
        <f>IF('INT-Pivots'!BA25="","",'INT-Pivots'!BA25)</f>
        <v>15000</v>
      </c>
      <c r="L25" s="407">
        <v>0</v>
      </c>
      <c r="M25" s="380"/>
      <c r="N25" s="382"/>
      <c r="O25" s="380"/>
      <c r="P25" s="382"/>
      <c r="Q25" s="380"/>
      <c r="R25" s="382"/>
      <c r="S25" s="380"/>
      <c r="T25" s="375"/>
      <c r="U25" s="373"/>
      <c r="V25" s="376" t="str">
        <f t="shared" si="0"/>
        <v/>
      </c>
      <c r="W25" s="377" t="str">
        <f>IF(Table11[[#This Row],[Total budget]]="","",IF(ISERROR(Table11[[#This Row],[Total Expenditure]]-Table11[[#This Row],[Total budget]]),"",Table11[[#This Row],[Total Expenditure]]-Table11[[#This Row],[Total budget]]))</f>
        <v/>
      </c>
      <c r="X25" s="378" t="str">
        <f>IF(Table11[[#This Row],[Variance]]="","",IF(ISERROR(Table11[[#This Row],[Variance]]/Table11[[#This Row],[Total budget]]),"",Table11[[#This Row],[Variance]]/Table11[[#This Row],[Total budget]]))</f>
        <v/>
      </c>
    </row>
    <row r="26" spans="2:24" s="379" customFormat="1" ht="50.1" customHeight="1" x14ac:dyDescent="0.25">
      <c r="B26" s="383" t="str">
        <f>IF('INT-Pivots'!AT26="","",'INT-Pivots'!AT26)</f>
        <v>Activity 3.1.3Develop a policy evaluation report and share findings through a case study targeted at stakeholders.</v>
      </c>
      <c r="C26" s="383" t="str">
        <f>IF('INT-Pivots'!AU26="","",'INT-Pivots'!AU26)</f>
        <v>Contractual Services</v>
      </c>
      <c r="D26" s="383" t="str">
        <f>IF('INT-Pivots'!AV26="","",'INT-Pivots'!AV26)</f>
        <v>CCAC</v>
      </c>
      <c r="E26" s="384">
        <f>IF('INT-Pivots'!BA26="","",'INT-Pivots'!BA26)</f>
        <v>3000</v>
      </c>
      <c r="F26" s="371" t="str">
        <f>IF('INT-Pivots'!BB26="","",'INT-Pivots'!BB26)</f>
        <v>""</v>
      </c>
      <c r="G26" s="371">
        <f>IF('INT-Pivots'!BC26="","",'INT-Pivots'!BC26)</f>
        <v>3000</v>
      </c>
      <c r="H26" s="371" t="str">
        <f>IF('INT-Pivots'!BD26="","",'INT-Pivots'!BD26)</f>
        <v>""</v>
      </c>
      <c r="I26" s="372" t="str">
        <f>IF('INT-Pivots'!AZ26="","",'INT-Pivots'!AZ26)</f>
        <v>PA-24-003/3.1.3-1 Training workshops, seminars and meetings</v>
      </c>
      <c r="J26" s="372" t="str">
        <f>IF('INT-Pivots'!AX26="","",'INT-Pivots'!AX26)</f>
        <v>Waste</v>
      </c>
      <c r="K26" s="372">
        <f>IF('INT-Pivots'!BA26="","",'INT-Pivots'!BA26)</f>
        <v>3000</v>
      </c>
      <c r="L26" s="407">
        <v>0</v>
      </c>
      <c r="M26" s="380"/>
      <c r="N26" s="382"/>
      <c r="O26" s="380"/>
      <c r="P26" s="382"/>
      <c r="Q26" s="380"/>
      <c r="R26" s="382"/>
      <c r="S26" s="380"/>
      <c r="T26" s="375"/>
      <c r="U26" s="373"/>
      <c r="V26" s="376" t="str">
        <f t="shared" si="0"/>
        <v/>
      </c>
      <c r="W26" s="377" t="str">
        <f>IF(Table11[[#This Row],[Total budget]]="","",IF(ISERROR(Table11[[#This Row],[Total Expenditure]]-Table11[[#This Row],[Total budget]]),"",Table11[[#This Row],[Total Expenditure]]-Table11[[#This Row],[Total budget]]))</f>
        <v/>
      </c>
      <c r="X26" s="378" t="str">
        <f>IF(Table11[[#This Row],[Variance]]="","",IF(ISERROR(Table11[[#This Row],[Variance]]/Table11[[#This Row],[Total budget]]),"",Table11[[#This Row],[Variance]]/Table11[[#This Row],[Total budget]]))</f>
        <v/>
      </c>
    </row>
    <row r="27" spans="2:24" s="379" customFormat="1" ht="50.1" customHeight="1" x14ac:dyDescent="0.25">
      <c r="B27" s="383" t="str">
        <f>IF('INT-Pivots'!AT27="","",'INT-Pivots'!AT27)</f>
        <v>Activity 3.2.1Host a workshop with financial institutions, government agencies, and private entities to co-design financial instruments tailored to organic waste projects, ensuring gender inclusion in discussions.</v>
      </c>
      <c r="C27" s="383" t="str">
        <f>IF('INT-Pivots'!AU27="","",'INT-Pivots'!AU27)</f>
        <v>Contractual Services</v>
      </c>
      <c r="D27" s="383" t="str">
        <f>IF('INT-Pivots'!AV27="","",'INT-Pivots'!AV27)</f>
        <v>CCAC</v>
      </c>
      <c r="E27" s="384">
        <f>IF('INT-Pivots'!BA27="","",'INT-Pivots'!BA27)</f>
        <v>3000</v>
      </c>
      <c r="F27" s="371" t="str">
        <f>IF('INT-Pivots'!BB27="","",'INT-Pivots'!BB27)</f>
        <v>""</v>
      </c>
      <c r="G27" s="371">
        <f>IF('INT-Pivots'!BC27="","",'INT-Pivots'!BC27)</f>
        <v>3000</v>
      </c>
      <c r="H27" s="371" t="str">
        <f>IF('INT-Pivots'!BD27="","",'INT-Pivots'!BD27)</f>
        <v>""</v>
      </c>
      <c r="I27" s="372" t="str">
        <f>IF('INT-Pivots'!AZ27="","",'INT-Pivots'!AZ27)</f>
        <v>PA-24-003/3.2.1-1 Financial and Business Development Consultant</v>
      </c>
      <c r="J27" s="372" t="str">
        <f>IF('INT-Pivots'!AX27="","",'INT-Pivots'!AX27)</f>
        <v>Waste</v>
      </c>
      <c r="K27" s="372">
        <f>IF('INT-Pivots'!BA27="","",'INT-Pivots'!BA27)</f>
        <v>3000</v>
      </c>
      <c r="L27" s="407">
        <v>0</v>
      </c>
      <c r="M27" s="380"/>
      <c r="N27" s="382"/>
      <c r="O27" s="380"/>
      <c r="P27" s="382"/>
      <c r="Q27" s="380"/>
      <c r="R27" s="382"/>
      <c r="S27" s="380"/>
      <c r="T27" s="375"/>
      <c r="U27" s="373"/>
      <c r="V27" s="376" t="str">
        <f t="shared" si="0"/>
        <v/>
      </c>
      <c r="W27" s="377" t="str">
        <f>IF(Table11[[#This Row],[Total budget]]="","",IF(ISERROR(Table11[[#This Row],[Total Expenditure]]-Table11[[#This Row],[Total budget]]),"",Table11[[#This Row],[Total Expenditure]]-Table11[[#This Row],[Total budget]]))</f>
        <v/>
      </c>
      <c r="X27" s="378" t="str">
        <f>IF(Table11[[#This Row],[Variance]]="","",IF(ISERROR(Table11[[#This Row],[Variance]]/Table11[[#This Row],[Total budget]]),"",Table11[[#This Row],[Variance]]/Table11[[#This Row],[Total budget]]))</f>
        <v/>
      </c>
    </row>
    <row r="28" spans="2:24" s="379" customFormat="1" ht="50.1" customHeight="1" x14ac:dyDescent="0.25">
      <c r="B28" s="383" t="str">
        <f>IF('INT-Pivots'!AT28="","",'INT-Pivots'!AT28)</f>
        <v>Activity 3.2.2Draft a comprehensive roadmap with actionable steps and estimated budgets, prioritizing funds for women-led initiatives.</v>
      </c>
      <c r="C28" s="383" t="str">
        <f>IF('INT-Pivots'!AU28="","",'INT-Pivots'!AU28)</f>
        <v>Staff and Other Personnel Costs</v>
      </c>
      <c r="D28" s="383" t="str">
        <f>IF('INT-Pivots'!AV28="","",'INT-Pivots'!AV28)</f>
        <v>CCAC</v>
      </c>
      <c r="E28" s="384">
        <f>IF('INT-Pivots'!BA28="","",'INT-Pivots'!BA28)</f>
        <v>20000</v>
      </c>
      <c r="F28" s="371" t="str">
        <f>IF('INT-Pivots'!BB28="","",'INT-Pivots'!BB28)</f>
        <v>""</v>
      </c>
      <c r="G28" s="371">
        <f>IF('INT-Pivots'!BC28="","",'INT-Pivots'!BC28)</f>
        <v>20000</v>
      </c>
      <c r="H28" s="371" t="str">
        <f>IF('INT-Pivots'!BD28="","",'INT-Pivots'!BD28)</f>
        <v>""</v>
      </c>
      <c r="I28" s="372" t="str">
        <f>IF('INT-Pivots'!AZ28="","",'INT-Pivots'!AZ28)</f>
        <v>PA-24-003/3.2.2-1 Contractual services for the design financial roadmap</v>
      </c>
      <c r="J28" s="372" t="str">
        <f>IF('INT-Pivots'!AX28="","",'INT-Pivots'!AX28)</f>
        <v>Waste</v>
      </c>
      <c r="K28" s="372">
        <f>IF('INT-Pivots'!BA28="","",'INT-Pivots'!BA28)</f>
        <v>20000</v>
      </c>
      <c r="L28" s="407">
        <v>0</v>
      </c>
      <c r="M28" s="380"/>
      <c r="N28" s="382"/>
      <c r="O28" s="380"/>
      <c r="P28" s="382"/>
      <c r="Q28" s="380"/>
      <c r="R28" s="382"/>
      <c r="S28" s="380"/>
      <c r="T28" s="375"/>
      <c r="U28" s="373"/>
      <c r="V28" s="376" t="str">
        <f t="shared" si="0"/>
        <v/>
      </c>
      <c r="W28" s="377" t="str">
        <f>IF(Table11[[#This Row],[Total budget]]="","",IF(ISERROR(Table11[[#This Row],[Total Expenditure]]-Table11[[#This Row],[Total budget]]),"",Table11[[#This Row],[Total Expenditure]]-Table11[[#This Row],[Total budget]]))</f>
        <v/>
      </c>
      <c r="X28" s="378" t="str">
        <f>IF(Table11[[#This Row],[Variance]]="","",IF(ISERROR(Table11[[#This Row],[Variance]]/Table11[[#This Row],[Total budget]]),"",Table11[[#This Row],[Variance]]/Table11[[#This Row],[Total budget]]))</f>
        <v/>
      </c>
    </row>
    <row r="29" spans="2:24" s="379" customFormat="1" ht="50.1" customHeight="1" x14ac:dyDescent="0.25">
      <c r="B29" s="383" t="str">
        <f>IF('INT-Pivots'!AT29="","",'INT-Pivots'!AT29)</f>
        <v>Activity 3.2.3Create an interactive digital roadmap for dissemination to public and private stakeholders.</v>
      </c>
      <c r="C29" s="383" t="str">
        <f>IF('INT-Pivots'!AU29="","",'INT-Pivots'!AU29)</f>
        <v>Contractual Services</v>
      </c>
      <c r="D29" s="383" t="str">
        <f>IF('INT-Pivots'!AV29="","",'INT-Pivots'!AV29)</f>
        <v>CCAC</v>
      </c>
      <c r="E29" s="384">
        <f>IF('INT-Pivots'!BA29="","",'INT-Pivots'!BA29)</f>
        <v>5000</v>
      </c>
      <c r="F29" s="371" t="str">
        <f>IF('INT-Pivots'!BB29="","",'INT-Pivots'!BB29)</f>
        <v>""</v>
      </c>
      <c r="G29" s="371">
        <f>IF('INT-Pivots'!BC29="","",'INT-Pivots'!BC29)</f>
        <v>5000</v>
      </c>
      <c r="H29" s="371" t="str">
        <f>IF('INT-Pivots'!BD29="","",'INT-Pivots'!BD29)</f>
        <v>""</v>
      </c>
      <c r="I29" s="372" t="str">
        <f>IF('INT-Pivots'!AZ29="","",'INT-Pivots'!AZ29)</f>
        <v>PA-24-003/3.2.3-1 Training workshops, seminars and meetings</v>
      </c>
      <c r="J29" s="372" t="str">
        <f>IF('INT-Pivots'!AX29="","",'INT-Pivots'!AX29)</f>
        <v>Waste</v>
      </c>
      <c r="K29" s="372">
        <f>IF('INT-Pivots'!BA29="","",'INT-Pivots'!BA29)</f>
        <v>5000</v>
      </c>
      <c r="L29" s="407">
        <v>0</v>
      </c>
      <c r="M29" s="380"/>
      <c r="N29" s="382"/>
      <c r="O29" s="380"/>
      <c r="P29" s="382"/>
      <c r="Q29" s="380"/>
      <c r="R29" s="382"/>
      <c r="S29" s="380"/>
      <c r="T29" s="375"/>
      <c r="U29" s="373"/>
      <c r="V29" s="376" t="str">
        <f t="shared" si="0"/>
        <v/>
      </c>
      <c r="W29" s="377" t="str">
        <f>IF(Table11[[#This Row],[Total budget]]="","",IF(ISERROR(Table11[[#This Row],[Total Expenditure]]-Table11[[#This Row],[Total budget]]),"",Table11[[#This Row],[Total Expenditure]]-Table11[[#This Row],[Total budget]]))</f>
        <v/>
      </c>
      <c r="X29" s="378" t="str">
        <f>IF(Table11[[#This Row],[Variance]]="","",IF(ISERROR(Table11[[#This Row],[Variance]]/Table11[[#This Row],[Total budget]]),"",Table11[[#This Row],[Variance]]/Table11[[#This Row],[Total budget]]))</f>
        <v/>
      </c>
    </row>
    <row r="30" spans="2:24" s="379" customFormat="1" ht="50.1" customHeight="1" x14ac:dyDescent="0.25">
      <c r="B30" s="383" t="str">
        <f>IF('INT-Pivots'!AT30="","",'INT-Pivots'!AT30)</f>
        <v>Activity 4.1.1Organize training workshops for government officials and market stakeholders on SLCP mitigation strategies, offering flexible schedules and childcare options to ensure women’s participation.</v>
      </c>
      <c r="C30" s="383" t="str">
        <f>IF('INT-Pivots'!AU30="","",'INT-Pivots'!AU30)</f>
        <v>Contractual Services</v>
      </c>
      <c r="D30" s="383" t="str">
        <f>IF('INT-Pivots'!AV30="","",'INT-Pivots'!AV30)</f>
        <v>CCAC</v>
      </c>
      <c r="E30" s="384">
        <f>IF('INT-Pivots'!BA30="","",'INT-Pivots'!BA30)</f>
        <v>4000</v>
      </c>
      <c r="F30" s="371">
        <f>IF('INT-Pivots'!BB30="","",'INT-Pivots'!BB30)</f>
        <v>1000</v>
      </c>
      <c r="G30" s="371">
        <f>IF('INT-Pivots'!BC30="","",'INT-Pivots'!BC30)</f>
        <v>2000</v>
      </c>
      <c r="H30" s="371">
        <f>IF('INT-Pivots'!BD30="","",'INT-Pivots'!BD30)</f>
        <v>1000</v>
      </c>
      <c r="I30" s="372" t="str">
        <f>IF('INT-Pivots'!AZ30="","",'INT-Pivots'!AZ30)</f>
        <v>PA-24-003/4.1.1-1 Communications materials</v>
      </c>
      <c r="J30" s="372" t="str">
        <f>IF('INT-Pivots'!AX30="","",'INT-Pivots'!AX30)</f>
        <v>Waste</v>
      </c>
      <c r="K30" s="372">
        <f>IF('INT-Pivots'!BA30="","",'INT-Pivots'!BA30)</f>
        <v>4000</v>
      </c>
      <c r="L30" s="407">
        <v>0</v>
      </c>
      <c r="M30" s="380"/>
      <c r="N30" s="382"/>
      <c r="O30" s="380"/>
      <c r="P30" s="382"/>
      <c r="Q30" s="380"/>
      <c r="R30" s="382"/>
      <c r="S30" s="380"/>
      <c r="T30" s="375"/>
      <c r="U30" s="373"/>
      <c r="V30" s="376" t="str">
        <f t="shared" si="0"/>
        <v/>
      </c>
      <c r="W30" s="377" t="str">
        <f>IF(Table11[[#This Row],[Total budget]]="","",IF(ISERROR(Table11[[#This Row],[Total Expenditure]]-Table11[[#This Row],[Total budget]]),"",Table11[[#This Row],[Total Expenditure]]-Table11[[#This Row],[Total budget]]))</f>
        <v/>
      </c>
      <c r="X30" s="378" t="str">
        <f>IF(Table11[[#This Row],[Variance]]="","",IF(ISERROR(Table11[[#This Row],[Variance]]/Table11[[#This Row],[Total budget]]),"",Table11[[#This Row],[Variance]]/Table11[[#This Row],[Total budget]]))</f>
        <v/>
      </c>
    </row>
    <row r="31" spans="2:24" s="379" customFormat="1" ht="50.1" customHeight="1" x14ac:dyDescent="0.25">
      <c r="B31" s="383" t="str">
        <f>IF('INT-Pivots'!AT31="","",'INT-Pivots'!AT31)</f>
        <v>Activity 4.1.2Develop training materials tailored to Panama’s context, including gender-sensitive approaches to waste management.</v>
      </c>
      <c r="C31" s="383" t="str">
        <f>IF('INT-Pivots'!AU31="","",'INT-Pivots'!AU31)</f>
        <v>Contractual Services</v>
      </c>
      <c r="D31" s="383" t="str">
        <f>IF('INT-Pivots'!AV31="","",'INT-Pivots'!AV31)</f>
        <v>CCAC</v>
      </c>
      <c r="E31" s="384">
        <f>IF('INT-Pivots'!BA31="","",'INT-Pivots'!BA31)</f>
        <v>25000</v>
      </c>
      <c r="F31" s="371" t="str">
        <f>IF('INT-Pivots'!BB31="","",'INT-Pivots'!BB31)</f>
        <v>""</v>
      </c>
      <c r="G31" s="371">
        <f>IF('INT-Pivots'!BC31="","",'INT-Pivots'!BC31)</f>
        <v>10000</v>
      </c>
      <c r="H31" s="371">
        <f>IF('INT-Pivots'!BD31="","",'INT-Pivots'!BD31)</f>
        <v>15000</v>
      </c>
      <c r="I31" s="372" t="str">
        <f>IF('INT-Pivots'!AZ31="","",'INT-Pivots'!AZ31)</f>
        <v>PA-24-003/4.1.2-1 Communications specialist</v>
      </c>
      <c r="J31" s="372" t="str">
        <f>IF('INT-Pivots'!AX31="","",'INT-Pivots'!AX31)</f>
        <v>Waste</v>
      </c>
      <c r="K31" s="372">
        <f>IF('INT-Pivots'!BA31="","",'INT-Pivots'!BA31)</f>
        <v>25000</v>
      </c>
      <c r="L31" s="407">
        <v>0</v>
      </c>
      <c r="M31" s="380"/>
      <c r="N31" s="382"/>
      <c r="O31" s="380"/>
      <c r="P31" s="382"/>
      <c r="Q31" s="380"/>
      <c r="R31" s="382"/>
      <c r="S31" s="380"/>
      <c r="T31" s="375"/>
      <c r="U31" s="373"/>
      <c r="V31" s="376" t="str">
        <f t="shared" si="0"/>
        <v/>
      </c>
      <c r="W31" s="377" t="str">
        <f>IF(Table11[[#This Row],[Total budget]]="","",IF(ISERROR(Table11[[#This Row],[Total Expenditure]]-Table11[[#This Row],[Total budget]]),"",Table11[[#This Row],[Total Expenditure]]-Table11[[#This Row],[Total budget]]))</f>
        <v/>
      </c>
      <c r="X31" s="378" t="str">
        <f>IF(Table11[[#This Row],[Variance]]="","",IF(ISERROR(Table11[[#This Row],[Variance]]/Table11[[#This Row],[Total budget]]),"",Table11[[#This Row],[Variance]]/Table11[[#This Row],[Total budget]]))</f>
        <v/>
      </c>
    </row>
    <row r="32" spans="2:24" s="379" customFormat="1" ht="50.1" customHeight="1" x14ac:dyDescent="0.25">
      <c r="B32" s="383" t="str">
        <f>IF('INT-Pivots'!AT32="","",'INT-Pivots'!AT32)</f>
        <v>Activity 4.1.2Develop training materials tailored to Panama’s context, including gender-sensitive approaches to waste management.</v>
      </c>
      <c r="C32" s="383" t="str">
        <f>IF('INT-Pivots'!AU32="","",'INT-Pivots'!AU32)</f>
        <v>Contractual Services</v>
      </c>
      <c r="D32" s="383" t="str">
        <f>IF('INT-Pivots'!AV32="","",'INT-Pivots'!AV32)</f>
        <v>CCAC</v>
      </c>
      <c r="E32" s="384">
        <f>IF('INT-Pivots'!BA32="","",'INT-Pivots'!BA32)</f>
        <v>20686</v>
      </c>
      <c r="F32" s="371" t="str">
        <f>IF('INT-Pivots'!BB32="","",'INT-Pivots'!BB32)</f>
        <v>""</v>
      </c>
      <c r="G32" s="371">
        <f>IF('INT-Pivots'!BC32="","",'INT-Pivots'!BC32)</f>
        <v>10343</v>
      </c>
      <c r="H32" s="371">
        <f>IF('INT-Pivots'!BD32="","",'INT-Pivots'!BD32)</f>
        <v>10343</v>
      </c>
      <c r="I32" s="372" t="str">
        <f>IF('INT-Pivots'!AZ32="","",'INT-Pivots'!AZ32)</f>
        <v>PA-24-003/4.1.2-2 communication materials</v>
      </c>
      <c r="J32" s="372" t="str">
        <f>IF('INT-Pivots'!AX32="","",'INT-Pivots'!AX32)</f>
        <v>Waste</v>
      </c>
      <c r="K32" s="372">
        <f>IF('INT-Pivots'!BA32="","",'INT-Pivots'!BA32)</f>
        <v>20686</v>
      </c>
      <c r="L32" s="407">
        <v>0</v>
      </c>
      <c r="M32" s="380"/>
      <c r="N32" s="382"/>
      <c r="O32" s="380"/>
      <c r="P32" s="382"/>
      <c r="Q32" s="380"/>
      <c r="R32" s="382"/>
      <c r="S32" s="380"/>
      <c r="T32" s="375"/>
      <c r="U32" s="373"/>
      <c r="V32" s="376" t="str">
        <f t="shared" si="0"/>
        <v/>
      </c>
      <c r="W32" s="377" t="str">
        <f>IF(Table11[[#This Row],[Total budget]]="","",IF(ISERROR(Table11[[#This Row],[Total Expenditure]]-Table11[[#This Row],[Total budget]]),"",Table11[[#This Row],[Total Expenditure]]-Table11[[#This Row],[Total budget]]))</f>
        <v/>
      </c>
      <c r="X32" s="378" t="str">
        <f>IF(Table11[[#This Row],[Variance]]="","",IF(ISERROR(Table11[[#This Row],[Variance]]/Table11[[#This Row],[Total budget]]),"",Table11[[#This Row],[Variance]]/Table11[[#This Row],[Total budget]]))</f>
        <v/>
      </c>
    </row>
    <row r="33" spans="2:24" s="379" customFormat="1" ht="50.1" customHeight="1" x14ac:dyDescent="0.25">
      <c r="B33" s="383" t="str">
        <f>IF('INT-Pivots'!AT33="","",'INT-Pivots'!AT33)</f>
        <v>Activity 4.1.3Establish a knowledge-sharing platform for continuous capacity-building,</v>
      </c>
      <c r="C33" s="383" t="str">
        <f>IF('INT-Pivots'!AU33="","",'INT-Pivots'!AU33)</f>
        <v>Contractual Services</v>
      </c>
      <c r="D33" s="383" t="str">
        <f>IF('INT-Pivots'!AV33="","",'INT-Pivots'!AV33)</f>
        <v>CCAC</v>
      </c>
      <c r="E33" s="384">
        <f>IF('INT-Pivots'!BA33="","",'INT-Pivots'!BA33)</f>
        <v>16000</v>
      </c>
      <c r="F33" s="371" t="str">
        <f>IF('INT-Pivots'!BB33="","",'INT-Pivots'!BB33)</f>
        <v>""</v>
      </c>
      <c r="G33" s="371">
        <f>IF('INT-Pivots'!BC33="","",'INT-Pivots'!BC33)</f>
        <v>16000</v>
      </c>
      <c r="H33" s="371" t="str">
        <f>IF('INT-Pivots'!BD33="","",'INT-Pivots'!BD33)</f>
        <v>""</v>
      </c>
      <c r="I33" s="372" t="str">
        <f>IF('INT-Pivots'!AZ33="","",'INT-Pivots'!AZ33)</f>
        <v>PA-24-003/4.1.2-1 communication materials</v>
      </c>
      <c r="J33" s="372" t="str">
        <f>IF('INT-Pivots'!AX33="","",'INT-Pivots'!AX33)</f>
        <v>Waste</v>
      </c>
      <c r="K33" s="372">
        <f>IF('INT-Pivots'!BA33="","",'INT-Pivots'!BA33)</f>
        <v>16000</v>
      </c>
      <c r="L33" s="407">
        <v>0</v>
      </c>
      <c r="M33" s="380"/>
      <c r="N33" s="382"/>
      <c r="O33" s="380"/>
      <c r="P33" s="382"/>
      <c r="Q33" s="380"/>
      <c r="R33" s="382"/>
      <c r="S33" s="380"/>
      <c r="T33" s="375"/>
      <c r="U33" s="373"/>
      <c r="V33" s="376" t="str">
        <f t="shared" si="0"/>
        <v/>
      </c>
      <c r="W33" s="377" t="str">
        <f>IF(Table11[[#This Row],[Total budget]]="","",IF(ISERROR(Table11[[#This Row],[Total Expenditure]]-Table11[[#This Row],[Total budget]]),"",Table11[[#This Row],[Total Expenditure]]-Table11[[#This Row],[Total budget]]))</f>
        <v/>
      </c>
      <c r="X33" s="378" t="str">
        <f>IF(Table11[[#This Row],[Variance]]="","",IF(ISERROR(Table11[[#This Row],[Variance]]/Table11[[#This Row],[Total budget]]),"",Table11[[#This Row],[Variance]]/Table11[[#This Row],[Total budget]]))</f>
        <v/>
      </c>
    </row>
    <row r="34" spans="2:24" s="379" customFormat="1" ht="50.1" customHeight="1" x14ac:dyDescent="0.25">
      <c r="B34" s="383" t="str">
        <f>IF('INT-Pivots'!AT34="","",'INT-Pivots'!AT34)</f>
        <v>Activity 4.1.4Project Management and Administration</v>
      </c>
      <c r="C34" s="383" t="str">
        <f>IF('INT-Pivots'!AU34="","",'INT-Pivots'!AU34)</f>
        <v>Operating and Other Direct Costs</v>
      </c>
      <c r="D34" s="383" t="str">
        <f>IF('INT-Pivots'!AV34="","",'INT-Pivots'!AV34)</f>
        <v>Co-funding</v>
      </c>
      <c r="E34" s="384">
        <f>IF('INT-Pivots'!BA34="","",'INT-Pivots'!BA34)</f>
        <v>15000</v>
      </c>
      <c r="F34" s="371">
        <f>IF('INT-Pivots'!BB34="","",'INT-Pivots'!BB34)</f>
        <v>7500</v>
      </c>
      <c r="G34" s="371">
        <f>IF('INT-Pivots'!BC34="","",'INT-Pivots'!BC34)</f>
        <v>7500</v>
      </c>
      <c r="H34" s="371" t="str">
        <f>IF('INT-Pivots'!BD34="","",'INT-Pivots'!BD34)</f>
        <v>""</v>
      </c>
      <c r="I34" s="372" t="str">
        <f>IF('INT-Pivots'!AZ34="","",'INT-Pivots'!AZ34)</f>
        <v>PA-24-003/4.1.3-1 Rental Offices</v>
      </c>
      <c r="J34" s="372" t="str">
        <f>IF('INT-Pivots'!AX34="","",'INT-Pivots'!AX34)</f>
        <v>Waste</v>
      </c>
      <c r="K34" s="372">
        <f>IF('INT-Pivots'!BA34="","",'INT-Pivots'!BA34)</f>
        <v>15000</v>
      </c>
      <c r="L34" s="407">
        <v>0</v>
      </c>
      <c r="M34" s="380"/>
      <c r="N34" s="382"/>
      <c r="O34" s="380"/>
      <c r="P34" s="382"/>
      <c r="Q34" s="380"/>
      <c r="R34" s="382"/>
      <c r="S34" s="380"/>
      <c r="T34" s="375"/>
      <c r="U34" s="373"/>
      <c r="V34" s="376" t="str">
        <f t="shared" si="0"/>
        <v/>
      </c>
      <c r="W34" s="377" t="str">
        <f>IF(Table11[[#This Row],[Total budget]]="","",IF(ISERROR(Table11[[#This Row],[Total Expenditure]]-Table11[[#This Row],[Total budget]]),"",Table11[[#This Row],[Total Expenditure]]-Table11[[#This Row],[Total budget]]))</f>
        <v/>
      </c>
      <c r="X34" s="378" t="str">
        <f>IF(Table11[[#This Row],[Variance]]="","",IF(ISERROR(Table11[[#This Row],[Variance]]/Table11[[#This Row],[Total budget]]),"",Table11[[#This Row],[Variance]]/Table11[[#This Row],[Total budget]]))</f>
        <v/>
      </c>
    </row>
    <row r="35" spans="2:24" s="379" customFormat="1" ht="50.1" customHeight="1" x14ac:dyDescent="0.25">
      <c r="B35" s="383" t="str">
        <f>IF('INT-Pivots'!AT35="","",'INT-Pivots'!AT35)</f>
        <v>Activity 4.1.4Project Management and Administration</v>
      </c>
      <c r="C35" s="383" t="str">
        <f>IF('INT-Pivots'!AU35="","",'INT-Pivots'!AU35)</f>
        <v>Staff and Other Personnel Costs</v>
      </c>
      <c r="D35" s="383" t="str">
        <f>IF('INT-Pivots'!AV35="","",'INT-Pivots'!AV35)</f>
        <v>CCAC</v>
      </c>
      <c r="E35" s="384">
        <f>IF('INT-Pivots'!BA35="","",'INT-Pivots'!BA35)</f>
        <v>40000</v>
      </c>
      <c r="F35" s="371">
        <f>IF('INT-Pivots'!BB35="","",'INT-Pivots'!BB35)</f>
        <v>10000</v>
      </c>
      <c r="G35" s="371">
        <f>IF('INT-Pivots'!BC35="","",'INT-Pivots'!BC35)</f>
        <v>20000</v>
      </c>
      <c r="H35" s="371">
        <f>IF('INT-Pivots'!BD35="","",'INT-Pivots'!BD35)</f>
        <v>10000</v>
      </c>
      <c r="I35" s="372" t="str">
        <f>IF('INT-Pivots'!AZ35="","",'INT-Pivots'!AZ35)</f>
        <v>PA-24-003/4.1.4-1 Contract Project Asistant</v>
      </c>
      <c r="J35" s="372" t="str">
        <f>IF('INT-Pivots'!AX35="","",'INT-Pivots'!AX35)</f>
        <v>Waste</v>
      </c>
      <c r="K35" s="372">
        <f>IF('INT-Pivots'!BA35="","",'INT-Pivots'!BA35)</f>
        <v>40000</v>
      </c>
      <c r="L35" s="407">
        <v>0</v>
      </c>
      <c r="M35" s="380"/>
      <c r="N35" s="382"/>
      <c r="O35" s="380"/>
      <c r="P35" s="382"/>
      <c r="Q35" s="380"/>
      <c r="R35" s="382"/>
      <c r="S35" s="380"/>
      <c r="T35" s="375"/>
      <c r="U35" s="373"/>
      <c r="V35" s="376" t="str">
        <f t="shared" si="0"/>
        <v/>
      </c>
      <c r="W35" s="377" t="str">
        <f>IF(Table11[[#This Row],[Total budget]]="","",IF(ISERROR(Table11[[#This Row],[Total Expenditure]]-Table11[[#This Row],[Total budget]]),"",Table11[[#This Row],[Total Expenditure]]-Table11[[#This Row],[Total budget]]))</f>
        <v/>
      </c>
      <c r="X35" s="378" t="str">
        <f>IF(Table11[[#This Row],[Variance]]="","",IF(ISERROR(Table11[[#This Row],[Variance]]/Table11[[#This Row],[Total budget]]),"",Table11[[#This Row],[Variance]]/Table11[[#This Row],[Total budget]]))</f>
        <v/>
      </c>
    </row>
    <row r="36" spans="2:24" s="379" customFormat="1" ht="50.1" customHeight="1" x14ac:dyDescent="0.25">
      <c r="B36" s="383" t="str">
        <f>IF('INT-Pivots'!AT36="","",'INT-Pivots'!AT36)</f>
        <v>Activity 4.1.4Project Management and Administration</v>
      </c>
      <c r="C36" s="383" t="str">
        <f>IF('INT-Pivots'!AU36="","",'INT-Pivots'!AU36)</f>
        <v>Staff and Other Personnel Costs</v>
      </c>
      <c r="D36" s="383" t="str">
        <f>IF('INT-Pivots'!AV36="","",'INT-Pivots'!AV36)</f>
        <v>CCAC</v>
      </c>
      <c r="E36" s="384">
        <f>IF('INT-Pivots'!BA36="","",'INT-Pivots'!BA36)</f>
        <v>20000</v>
      </c>
      <c r="F36" s="371">
        <f>IF('INT-Pivots'!BB36="","",'INT-Pivots'!BB36)</f>
        <v>5000</v>
      </c>
      <c r="G36" s="371">
        <f>IF('INT-Pivots'!BC36="","",'INT-Pivots'!BC36)</f>
        <v>10000</v>
      </c>
      <c r="H36" s="371">
        <f>IF('INT-Pivots'!BD36="","",'INT-Pivots'!BD36)</f>
        <v>5000</v>
      </c>
      <c r="I36" s="372" t="str">
        <f>IF('INT-Pivots'!AZ36="","",'INT-Pivots'!AZ36)</f>
        <v>PA-24-003/4.1.4-2 Programme Support Costs (PSC)</v>
      </c>
      <c r="J36" s="372" t="str">
        <f>IF('INT-Pivots'!AX36="","",'INT-Pivots'!AX36)</f>
        <v>Waste</v>
      </c>
      <c r="K36" s="372">
        <f>IF('INT-Pivots'!BA36="","",'INT-Pivots'!BA36)</f>
        <v>20000</v>
      </c>
      <c r="L36" s="408">
        <v>0</v>
      </c>
      <c r="M36" s="385"/>
      <c r="N36" s="386"/>
      <c r="O36" s="385"/>
      <c r="P36" s="386"/>
      <c r="Q36" s="385"/>
      <c r="R36" s="386"/>
      <c r="S36" s="385"/>
      <c r="T36" s="387"/>
      <c r="U36" s="388"/>
      <c r="V36" s="389" t="str">
        <f t="shared" si="0"/>
        <v/>
      </c>
      <c r="W36" s="390" t="str">
        <f>IF(Table11[[#This Row],[Total budget]]="","",IF(ISERROR(Table11[[#This Row],[Total Expenditure]]-Table11[[#This Row],[Total budget]]),"",Table11[[#This Row],[Total Expenditure]]-Table11[[#This Row],[Total budget]]))</f>
        <v/>
      </c>
      <c r="X36" s="391" t="str">
        <f>IF(Table11[[#This Row],[Variance]]="","",IF(ISERROR(Table11[[#This Row],[Variance]]/Table11[[#This Row],[Total budget]]),"",Table11[[#This Row],[Variance]]/Table11[[#This Row],[Total budget]]))</f>
        <v/>
      </c>
    </row>
    <row r="37" spans="2:24" s="379" customFormat="1" ht="50.1" customHeight="1" x14ac:dyDescent="0.25">
      <c r="B37" s="383" t="str">
        <f>IF('INT-Pivots'!AT37="","",'INT-Pivots'!AT37)</f>
        <v>Activity 4.1.4Project Management and Administration</v>
      </c>
      <c r="C37" s="369" t="str">
        <f>IF('INT-Pivots'!AU37="","",'INT-Pivots'!AU37)</f>
        <v>UN-PSC</v>
      </c>
      <c r="D37" s="383" t="str">
        <f>IF('INT-Pivots'!AV37="","",'INT-Pivots'!AV37)</f>
        <v>CCAC</v>
      </c>
      <c r="E37" s="384">
        <f>IF('INT-Pivots'!BA37="","",'INT-Pivots'!BA37)</f>
        <v>25514</v>
      </c>
      <c r="F37" s="371">
        <f>IF('INT-Pivots'!BB37="","",'INT-Pivots'!BB37)</f>
        <v>6378.5</v>
      </c>
      <c r="G37" s="371">
        <f>IF('INT-Pivots'!BC37="","",'INT-Pivots'!BC37)</f>
        <v>12757</v>
      </c>
      <c r="H37" s="371">
        <f>IF('INT-Pivots'!BD37="","",'INT-Pivots'!BD37)</f>
        <v>6378.5</v>
      </c>
      <c r="I37" s="392" t="str">
        <f>IF('INT-Pivots'!AZ37="","",'INT-Pivots'!AZ37)</f>
        <v>PA-24-003/4.1.4-3 Waste Management and Infrastructure Consultant</v>
      </c>
      <c r="J37" s="392" t="str">
        <f>IF('INT-Pivots'!AX37="","",'INT-Pivots'!AX37)</f>
        <v>Waste</v>
      </c>
      <c r="K37" s="392">
        <f>IF('INT-Pivots'!BA37="","",'INT-Pivots'!BA37)</f>
        <v>25514</v>
      </c>
      <c r="L37" s="407">
        <f>SUM(L6:L36)*7%</f>
        <v>1371.0725000000002</v>
      </c>
      <c r="M37" s="380" t="s">
        <v>180</v>
      </c>
      <c r="N37" s="382"/>
      <c r="O37" s="380"/>
      <c r="P37" s="382"/>
      <c r="Q37" s="380"/>
      <c r="R37" s="382"/>
      <c r="S37" s="380"/>
      <c r="T37" s="375"/>
      <c r="U37" s="373"/>
      <c r="V37" s="376">
        <f t="shared" si="0"/>
        <v>1371.0725000000002</v>
      </c>
      <c r="W37" s="377">
        <f>IF(Table11[[#This Row],[Total budget]]="","",IF(ISERROR(Table11[[#This Row],[Total Expenditure]]-Table11[[#This Row],[Total budget]]),"",Table11[[#This Row],[Total Expenditure]]-Table11[[#This Row],[Total budget]]))</f>
        <v>-24142.927499999998</v>
      </c>
      <c r="X37" s="378">
        <f>IF(Table11[[#This Row],[Variance]]="","",IF(ISERROR(Table11[[#This Row],[Variance]]/Table11[[#This Row],[Total budget]]),"",Table11[[#This Row],[Variance]]/Table11[[#This Row],[Total budget]]))</f>
        <v>-0.94626195422121184</v>
      </c>
    </row>
    <row r="38" spans="2:24" s="379" customFormat="1" ht="13.5" hidden="1" x14ac:dyDescent="0.25">
      <c r="B38" s="383" t="str">
        <f>IF('INT-Pivots'!AT38="","",'INT-Pivots'!AT38)</f>
        <v/>
      </c>
      <c r="C38" s="369" t="str">
        <f>IF('INT-Pivots'!AU38="","",'INT-Pivots'!AU38)</f>
        <v/>
      </c>
      <c r="D38" s="383" t="str">
        <f>IF('INT-Pivots'!AV38="","",'INT-Pivots'!AV38)</f>
        <v/>
      </c>
      <c r="E38" s="384" t="str">
        <f>IF('INT-Pivots'!BA38="","",'INT-Pivots'!BA38)</f>
        <v/>
      </c>
      <c r="F38" s="371" t="str">
        <f>IF('INT-Pivots'!BB38="","",'INT-Pivots'!BB38)</f>
        <v/>
      </c>
      <c r="G38" s="371" t="str">
        <f>IF('INT-Pivots'!BC38="","",'INT-Pivots'!BC38)</f>
        <v/>
      </c>
      <c r="H38" s="371" t="str">
        <f>IF('INT-Pivots'!BD38="","",'INT-Pivots'!BD38)</f>
        <v/>
      </c>
      <c r="I38" s="392" t="str">
        <f>IF('INT-Pivots'!AZ38="","",'INT-Pivots'!AZ38)</f>
        <v/>
      </c>
      <c r="J38" s="392" t="str">
        <f>IF('INT-Pivots'!AX38="","",'INT-Pivots'!AX38)</f>
        <v/>
      </c>
      <c r="K38" s="392" t="str">
        <f>IF('INT-Pivots'!BA38="","",'INT-Pivots'!BA38)</f>
        <v/>
      </c>
      <c r="L38" s="407"/>
      <c r="M38" s="380"/>
      <c r="N38" s="382"/>
      <c r="O38" s="380"/>
      <c r="P38" s="382"/>
      <c r="Q38" s="380"/>
      <c r="R38" s="382"/>
      <c r="S38" s="380"/>
      <c r="T38" s="375"/>
      <c r="U38" s="373"/>
      <c r="V38" s="376" t="str">
        <f t="shared" ref="V38:V69" si="1">IF(($L38+$N38+$P38+$R38+$T38)=0,"",($L38+$N38+$P38+$R38+$T38))</f>
        <v/>
      </c>
      <c r="W38" s="377" t="str">
        <f>IF(Table11[[#This Row],[Total budget]]="","",IF(ISERROR(Table11[[#This Row],[Total Expenditure]]-Table11[[#This Row],[Total budget]]),"",Table11[[#This Row],[Total Expenditure]]-Table11[[#This Row],[Total budget]]))</f>
        <v/>
      </c>
      <c r="X38" s="378" t="str">
        <f>IF(Table11[[#This Row],[Variance]]="","",IF(ISERROR(Table11[[#This Row],[Variance]]/Table11[[#This Row],[Total budget]]),"",Table11[[#This Row],[Variance]]/Table11[[#This Row],[Total budget]]))</f>
        <v/>
      </c>
    </row>
    <row r="39" spans="2:24" s="379" customFormat="1" ht="13.5" hidden="1" x14ac:dyDescent="0.25">
      <c r="B39" s="383" t="str">
        <f>IF('INT-Pivots'!AT39="","",'INT-Pivots'!AT39)</f>
        <v/>
      </c>
      <c r="C39" s="369" t="str">
        <f>IF('INT-Pivots'!AU39="","",'INT-Pivots'!AU39)</f>
        <v/>
      </c>
      <c r="D39" s="383" t="str">
        <f>IF('INT-Pivots'!AV39="","",'INT-Pivots'!AV39)</f>
        <v/>
      </c>
      <c r="E39" s="384" t="str">
        <f>IF('INT-Pivots'!BA39="","",'INT-Pivots'!BA39)</f>
        <v/>
      </c>
      <c r="F39" s="371" t="str">
        <f>IF('INT-Pivots'!BB39="","",'INT-Pivots'!BB39)</f>
        <v/>
      </c>
      <c r="G39" s="371" t="str">
        <f>IF('INT-Pivots'!BC39="","",'INT-Pivots'!BC39)</f>
        <v/>
      </c>
      <c r="H39" s="371" t="str">
        <f>IF('INT-Pivots'!BD39="","",'INT-Pivots'!BD39)</f>
        <v/>
      </c>
      <c r="I39" s="392" t="str">
        <f>IF('INT-Pivots'!AZ39="","",'INT-Pivots'!AZ39)</f>
        <v/>
      </c>
      <c r="J39" s="392" t="str">
        <f>IF('INT-Pivots'!AX39="","",'INT-Pivots'!AX39)</f>
        <v/>
      </c>
      <c r="K39" s="392" t="str">
        <f>IF('INT-Pivots'!BA39="","",'INT-Pivots'!BA39)</f>
        <v/>
      </c>
      <c r="L39" s="407"/>
      <c r="M39" s="380"/>
      <c r="N39" s="382"/>
      <c r="O39" s="380"/>
      <c r="P39" s="382"/>
      <c r="Q39" s="380"/>
      <c r="R39" s="382"/>
      <c r="S39" s="380"/>
      <c r="T39" s="375"/>
      <c r="U39" s="373"/>
      <c r="V39" s="376" t="str">
        <f t="shared" si="1"/>
        <v/>
      </c>
      <c r="W39" s="377" t="str">
        <f>IF(Table11[[#This Row],[Total budget]]="","",IF(ISERROR(Table11[[#This Row],[Total Expenditure]]-Table11[[#This Row],[Total budget]]),"",Table11[[#This Row],[Total Expenditure]]-Table11[[#This Row],[Total budget]]))</f>
        <v/>
      </c>
      <c r="X39" s="378" t="str">
        <f>IF(Table11[[#This Row],[Variance]]="","",IF(ISERROR(Table11[[#This Row],[Variance]]/Table11[[#This Row],[Total budget]]),"",Table11[[#This Row],[Variance]]/Table11[[#This Row],[Total budget]]))</f>
        <v/>
      </c>
    </row>
    <row r="40" spans="2:24" s="379" customFormat="1" ht="13.5" hidden="1" x14ac:dyDescent="0.25">
      <c r="B40" s="383" t="str">
        <f>IF('INT-Pivots'!AT40="","",'INT-Pivots'!AT40)</f>
        <v/>
      </c>
      <c r="C40" s="369" t="str">
        <f>IF('INT-Pivots'!AU40="","",'INT-Pivots'!AU40)</f>
        <v/>
      </c>
      <c r="D40" s="383" t="str">
        <f>IF('INT-Pivots'!AV40="","",'INT-Pivots'!AV40)</f>
        <v/>
      </c>
      <c r="E40" s="384" t="str">
        <f>IF('INT-Pivots'!BA40="","",'INT-Pivots'!BA40)</f>
        <v/>
      </c>
      <c r="F40" s="371" t="str">
        <f>IF('INT-Pivots'!BB40="","",'INT-Pivots'!BB40)</f>
        <v/>
      </c>
      <c r="G40" s="371" t="str">
        <f>IF('INT-Pivots'!BC40="","",'INT-Pivots'!BC40)</f>
        <v/>
      </c>
      <c r="H40" s="371" t="str">
        <f>IF('INT-Pivots'!BD40="","",'INT-Pivots'!BD40)</f>
        <v/>
      </c>
      <c r="I40" s="392" t="str">
        <f>IF('INT-Pivots'!AZ40="","",'INT-Pivots'!AZ40)</f>
        <v/>
      </c>
      <c r="J40" s="392" t="str">
        <f>IF('INT-Pivots'!AX40="","",'INT-Pivots'!AX40)</f>
        <v/>
      </c>
      <c r="K40" s="392" t="str">
        <f>IF('INT-Pivots'!BA40="","",'INT-Pivots'!BA40)</f>
        <v/>
      </c>
      <c r="L40" s="407"/>
      <c r="M40" s="380"/>
      <c r="N40" s="382"/>
      <c r="O40" s="380"/>
      <c r="P40" s="382"/>
      <c r="Q40" s="380"/>
      <c r="R40" s="382"/>
      <c r="S40" s="380"/>
      <c r="T40" s="375"/>
      <c r="U40" s="373"/>
      <c r="V40" s="376" t="str">
        <f t="shared" si="1"/>
        <v/>
      </c>
      <c r="W40" s="377" t="str">
        <f>IF(Table11[[#This Row],[Total budget]]="","",IF(ISERROR(Table11[[#This Row],[Total Expenditure]]-Table11[[#This Row],[Total budget]]),"",Table11[[#This Row],[Total Expenditure]]-Table11[[#This Row],[Total budget]]))</f>
        <v/>
      </c>
      <c r="X40" s="378" t="str">
        <f>IF(Table11[[#This Row],[Variance]]="","",IF(ISERROR(Table11[[#This Row],[Variance]]/Table11[[#This Row],[Total budget]]),"",Table11[[#This Row],[Variance]]/Table11[[#This Row],[Total budget]]))</f>
        <v/>
      </c>
    </row>
    <row r="41" spans="2:24" s="379" customFormat="1" ht="13.5" hidden="1" x14ac:dyDescent="0.25">
      <c r="B41" s="383" t="str">
        <f>IF('INT-Pivots'!AT41="","",'INT-Pivots'!AT41)</f>
        <v/>
      </c>
      <c r="C41" s="369" t="str">
        <f>IF('INT-Pivots'!AU41="","",'INT-Pivots'!AU41)</f>
        <v/>
      </c>
      <c r="D41" s="383" t="str">
        <f>IF('INT-Pivots'!AV41="","",'INT-Pivots'!AV41)</f>
        <v/>
      </c>
      <c r="E41" s="384" t="str">
        <f>IF('INT-Pivots'!BA41="","",'INT-Pivots'!BA41)</f>
        <v/>
      </c>
      <c r="F41" s="371" t="str">
        <f>IF('INT-Pivots'!BB41="","",'INT-Pivots'!BB41)</f>
        <v/>
      </c>
      <c r="G41" s="371" t="str">
        <f>IF('INT-Pivots'!BC41="","",'INT-Pivots'!BC41)</f>
        <v/>
      </c>
      <c r="H41" s="371" t="str">
        <f>IF('INT-Pivots'!BD41="","",'INT-Pivots'!BD41)</f>
        <v/>
      </c>
      <c r="I41" s="392" t="str">
        <f>IF('INT-Pivots'!AZ41="","",'INT-Pivots'!AZ41)</f>
        <v/>
      </c>
      <c r="J41" s="392" t="str">
        <f>IF('INT-Pivots'!AX41="","",'INT-Pivots'!AX41)</f>
        <v/>
      </c>
      <c r="K41" s="392" t="str">
        <f>IF('INT-Pivots'!BA41="","",'INT-Pivots'!BA41)</f>
        <v/>
      </c>
      <c r="L41" s="407"/>
      <c r="M41" s="380"/>
      <c r="N41" s="382"/>
      <c r="O41" s="380"/>
      <c r="P41" s="382"/>
      <c r="Q41" s="380"/>
      <c r="R41" s="382"/>
      <c r="S41" s="380"/>
      <c r="T41" s="375"/>
      <c r="U41" s="373"/>
      <c r="V41" s="376" t="str">
        <f t="shared" si="1"/>
        <v/>
      </c>
      <c r="W41" s="377" t="str">
        <f>IF(Table11[[#This Row],[Total budget]]="","",IF(ISERROR(Table11[[#This Row],[Total Expenditure]]-Table11[[#This Row],[Total budget]]),"",Table11[[#This Row],[Total Expenditure]]-Table11[[#This Row],[Total budget]]))</f>
        <v/>
      </c>
      <c r="X41" s="378" t="str">
        <f>IF(Table11[[#This Row],[Variance]]="","",IF(ISERROR(Table11[[#This Row],[Variance]]/Table11[[#This Row],[Total budget]]),"",Table11[[#This Row],[Variance]]/Table11[[#This Row],[Total budget]]))</f>
        <v/>
      </c>
    </row>
    <row r="42" spans="2:24" s="379" customFormat="1" ht="13.5" hidden="1" x14ac:dyDescent="0.25">
      <c r="B42" s="383" t="str">
        <f>IF('INT-Pivots'!AT42="","",'INT-Pivots'!AT42)</f>
        <v/>
      </c>
      <c r="C42" s="369" t="str">
        <f>IF('INT-Pivots'!AU42="","",'INT-Pivots'!AU42)</f>
        <v/>
      </c>
      <c r="D42" s="383" t="str">
        <f>IF('INT-Pivots'!AV42="","",'INT-Pivots'!AV42)</f>
        <v/>
      </c>
      <c r="E42" s="384" t="str">
        <f>IF('INT-Pivots'!BA42="","",'INT-Pivots'!BA42)</f>
        <v/>
      </c>
      <c r="F42" s="371" t="str">
        <f>IF('INT-Pivots'!BB42="","",'INT-Pivots'!BB42)</f>
        <v/>
      </c>
      <c r="G42" s="371" t="str">
        <f>IF('INT-Pivots'!BC42="","",'INT-Pivots'!BC42)</f>
        <v/>
      </c>
      <c r="H42" s="371" t="str">
        <f>IF('INT-Pivots'!BD42="","",'INT-Pivots'!BD42)</f>
        <v/>
      </c>
      <c r="I42" s="392" t="str">
        <f>IF('INT-Pivots'!AZ42="","",'INT-Pivots'!AZ42)</f>
        <v/>
      </c>
      <c r="J42" s="392" t="str">
        <f>IF('INT-Pivots'!AX42="","",'INT-Pivots'!AX42)</f>
        <v/>
      </c>
      <c r="K42" s="392" t="str">
        <f>IF('INT-Pivots'!BA42="","",'INT-Pivots'!BA42)</f>
        <v/>
      </c>
      <c r="L42" s="407"/>
      <c r="M42" s="380"/>
      <c r="N42" s="382"/>
      <c r="O42" s="380"/>
      <c r="P42" s="382"/>
      <c r="Q42" s="380"/>
      <c r="R42" s="382"/>
      <c r="S42" s="380"/>
      <c r="T42" s="375"/>
      <c r="U42" s="373"/>
      <c r="V42" s="376" t="str">
        <f t="shared" si="1"/>
        <v/>
      </c>
      <c r="W42" s="377" t="str">
        <f>IF(Table11[[#This Row],[Total budget]]="","",IF(ISERROR(Table11[[#This Row],[Total Expenditure]]-Table11[[#This Row],[Total budget]]),"",Table11[[#This Row],[Total Expenditure]]-Table11[[#This Row],[Total budget]]))</f>
        <v/>
      </c>
      <c r="X42" s="378" t="str">
        <f>IF(Table11[[#This Row],[Variance]]="","",IF(ISERROR(Table11[[#This Row],[Variance]]/Table11[[#This Row],[Total budget]]),"",Table11[[#This Row],[Variance]]/Table11[[#This Row],[Total budget]]))</f>
        <v/>
      </c>
    </row>
    <row r="43" spans="2:24" s="379" customFormat="1" ht="13.5" hidden="1" x14ac:dyDescent="0.25">
      <c r="B43" s="383" t="str">
        <f>IF('INT-Pivots'!AT43="","",'INT-Pivots'!AT43)</f>
        <v/>
      </c>
      <c r="C43" s="369" t="str">
        <f>IF('INT-Pivots'!AU43="","",'INT-Pivots'!AU43)</f>
        <v/>
      </c>
      <c r="D43" s="383" t="str">
        <f>IF('INT-Pivots'!AV43="","",'INT-Pivots'!AV43)</f>
        <v/>
      </c>
      <c r="E43" s="384" t="str">
        <f>IF('INT-Pivots'!BA43="","",'INT-Pivots'!BA43)</f>
        <v/>
      </c>
      <c r="F43" s="371" t="str">
        <f>IF('INT-Pivots'!BB43="","",'INT-Pivots'!BB43)</f>
        <v/>
      </c>
      <c r="G43" s="371" t="str">
        <f>IF('INT-Pivots'!BC43="","",'INT-Pivots'!BC43)</f>
        <v/>
      </c>
      <c r="H43" s="371" t="str">
        <f>IF('INT-Pivots'!BD43="","",'INT-Pivots'!BD43)</f>
        <v/>
      </c>
      <c r="I43" s="392" t="str">
        <f>IF('INT-Pivots'!AZ43="","",'INT-Pivots'!AZ43)</f>
        <v/>
      </c>
      <c r="J43" s="392" t="str">
        <f>IF('INT-Pivots'!AX43="","",'INT-Pivots'!AX43)</f>
        <v/>
      </c>
      <c r="K43" s="392" t="str">
        <f>IF('INT-Pivots'!BA43="","",'INT-Pivots'!BA43)</f>
        <v/>
      </c>
      <c r="L43" s="407"/>
      <c r="M43" s="380"/>
      <c r="N43" s="382"/>
      <c r="O43" s="380"/>
      <c r="P43" s="382"/>
      <c r="Q43" s="380"/>
      <c r="R43" s="382"/>
      <c r="S43" s="380"/>
      <c r="T43" s="375"/>
      <c r="U43" s="373"/>
      <c r="V43" s="376" t="str">
        <f t="shared" si="1"/>
        <v/>
      </c>
      <c r="W43" s="377" t="str">
        <f>IF(Table11[[#This Row],[Total budget]]="","",IF(ISERROR(Table11[[#This Row],[Total Expenditure]]-Table11[[#This Row],[Total budget]]),"",Table11[[#This Row],[Total Expenditure]]-Table11[[#This Row],[Total budget]]))</f>
        <v/>
      </c>
      <c r="X43" s="378" t="str">
        <f>IF(Table11[[#This Row],[Variance]]="","",IF(ISERROR(Table11[[#This Row],[Variance]]/Table11[[#This Row],[Total budget]]),"",Table11[[#This Row],[Variance]]/Table11[[#This Row],[Total budget]]))</f>
        <v/>
      </c>
    </row>
    <row r="44" spans="2:24" s="379" customFormat="1" ht="13.5" hidden="1" x14ac:dyDescent="0.25">
      <c r="B44" s="383" t="str">
        <f>IF('INT-Pivots'!AT44="","",'INT-Pivots'!AT44)</f>
        <v/>
      </c>
      <c r="C44" s="369" t="str">
        <f>IF('INT-Pivots'!AU44="","",'INT-Pivots'!AU44)</f>
        <v/>
      </c>
      <c r="D44" s="383" t="str">
        <f>IF('INT-Pivots'!AV44="","",'INT-Pivots'!AV44)</f>
        <v/>
      </c>
      <c r="E44" s="384" t="str">
        <f>IF('INT-Pivots'!BA44="","",'INT-Pivots'!BA44)</f>
        <v/>
      </c>
      <c r="F44" s="371" t="str">
        <f>IF('INT-Pivots'!BB44="","",'INT-Pivots'!BB44)</f>
        <v/>
      </c>
      <c r="G44" s="371" t="str">
        <f>IF('INT-Pivots'!BC44="","",'INT-Pivots'!BC44)</f>
        <v/>
      </c>
      <c r="H44" s="371" t="str">
        <f>IF('INT-Pivots'!BD44="","",'INT-Pivots'!BD44)</f>
        <v/>
      </c>
      <c r="I44" s="392" t="str">
        <f>IF('INT-Pivots'!AZ44="","",'INT-Pivots'!AZ44)</f>
        <v/>
      </c>
      <c r="J44" s="392" t="str">
        <f>IF('INT-Pivots'!AX44="","",'INT-Pivots'!AX44)</f>
        <v/>
      </c>
      <c r="K44" s="392" t="str">
        <f>IF('INT-Pivots'!BA44="","",'INT-Pivots'!BA44)</f>
        <v/>
      </c>
      <c r="L44" s="407"/>
      <c r="M44" s="380"/>
      <c r="N44" s="382"/>
      <c r="O44" s="380"/>
      <c r="P44" s="382"/>
      <c r="Q44" s="380"/>
      <c r="R44" s="382"/>
      <c r="S44" s="380"/>
      <c r="T44" s="375"/>
      <c r="U44" s="373"/>
      <c r="V44" s="376" t="str">
        <f t="shared" si="1"/>
        <v/>
      </c>
      <c r="W44" s="377" t="str">
        <f>IF(Table11[[#This Row],[Total budget]]="","",IF(ISERROR(Table11[[#This Row],[Total Expenditure]]-Table11[[#This Row],[Total budget]]),"",Table11[[#This Row],[Total Expenditure]]-Table11[[#This Row],[Total budget]]))</f>
        <v/>
      </c>
      <c r="X44" s="378" t="str">
        <f>IF(Table11[[#This Row],[Variance]]="","",IF(ISERROR(Table11[[#This Row],[Variance]]/Table11[[#This Row],[Total budget]]),"",Table11[[#This Row],[Variance]]/Table11[[#This Row],[Total budget]]))</f>
        <v/>
      </c>
    </row>
    <row r="45" spans="2:24" s="379" customFormat="1" ht="13.5" hidden="1" x14ac:dyDescent="0.25">
      <c r="B45" s="383" t="str">
        <f>IF('INT-Pivots'!AT45="","",'INT-Pivots'!AT45)</f>
        <v/>
      </c>
      <c r="C45" s="369" t="str">
        <f>IF('INT-Pivots'!AU45="","",'INT-Pivots'!AU45)</f>
        <v/>
      </c>
      <c r="D45" s="383" t="str">
        <f>IF('INT-Pivots'!AV45="","",'INT-Pivots'!AV45)</f>
        <v/>
      </c>
      <c r="E45" s="384" t="str">
        <f>IF('INT-Pivots'!BA45="","",'INT-Pivots'!BA45)</f>
        <v/>
      </c>
      <c r="F45" s="371" t="str">
        <f>IF('INT-Pivots'!BB45="","",'INT-Pivots'!BB45)</f>
        <v/>
      </c>
      <c r="G45" s="371" t="str">
        <f>IF('INT-Pivots'!BC45="","",'INT-Pivots'!BC45)</f>
        <v/>
      </c>
      <c r="H45" s="371" t="str">
        <f>IF('INT-Pivots'!BD45="","",'INT-Pivots'!BD45)</f>
        <v/>
      </c>
      <c r="I45" s="392" t="str">
        <f>IF('INT-Pivots'!AZ45="","",'INT-Pivots'!AZ45)</f>
        <v/>
      </c>
      <c r="J45" s="392" t="str">
        <f>IF('INT-Pivots'!AX45="","",'INT-Pivots'!AX45)</f>
        <v/>
      </c>
      <c r="K45" s="392" t="str">
        <f>IF('INT-Pivots'!BA45="","",'INT-Pivots'!BA45)</f>
        <v/>
      </c>
      <c r="L45" s="407"/>
      <c r="M45" s="380"/>
      <c r="N45" s="382"/>
      <c r="O45" s="380"/>
      <c r="P45" s="382"/>
      <c r="Q45" s="380"/>
      <c r="R45" s="382"/>
      <c r="S45" s="380"/>
      <c r="T45" s="375"/>
      <c r="U45" s="373"/>
      <c r="V45" s="376" t="str">
        <f t="shared" si="1"/>
        <v/>
      </c>
      <c r="W45" s="377" t="str">
        <f>IF(Table11[[#This Row],[Total budget]]="","",IF(ISERROR(Table11[[#This Row],[Total Expenditure]]-Table11[[#This Row],[Total budget]]),"",Table11[[#This Row],[Total Expenditure]]-Table11[[#This Row],[Total budget]]))</f>
        <v/>
      </c>
      <c r="X45" s="378" t="str">
        <f>IF(Table11[[#This Row],[Variance]]="","",IF(ISERROR(Table11[[#This Row],[Variance]]/Table11[[#This Row],[Total budget]]),"",Table11[[#This Row],[Variance]]/Table11[[#This Row],[Total budget]]))</f>
        <v/>
      </c>
    </row>
    <row r="46" spans="2:24" s="379" customFormat="1" ht="13.5" hidden="1" x14ac:dyDescent="0.25">
      <c r="B46" s="383" t="str">
        <f>IF('INT-Pivots'!AT46="","",'INT-Pivots'!AT46)</f>
        <v/>
      </c>
      <c r="C46" s="369" t="str">
        <f>IF('INT-Pivots'!AU46="","",'INT-Pivots'!AU46)</f>
        <v/>
      </c>
      <c r="D46" s="383" t="str">
        <f>IF('INT-Pivots'!AV46="","",'INT-Pivots'!AV46)</f>
        <v/>
      </c>
      <c r="E46" s="384" t="str">
        <f>IF('INT-Pivots'!BA46="","",'INT-Pivots'!BA46)</f>
        <v/>
      </c>
      <c r="F46" s="371" t="str">
        <f>IF('INT-Pivots'!BB46="","",'INT-Pivots'!BB46)</f>
        <v/>
      </c>
      <c r="G46" s="371" t="str">
        <f>IF('INT-Pivots'!BC46="","",'INT-Pivots'!BC46)</f>
        <v/>
      </c>
      <c r="H46" s="371" t="str">
        <f>IF('INT-Pivots'!BD46="","",'INT-Pivots'!BD46)</f>
        <v/>
      </c>
      <c r="I46" s="392" t="str">
        <f>IF('INT-Pivots'!AZ46="","",'INT-Pivots'!AZ46)</f>
        <v/>
      </c>
      <c r="J46" s="392" t="str">
        <f>IF('INT-Pivots'!AX46="","",'INT-Pivots'!AX46)</f>
        <v/>
      </c>
      <c r="K46" s="392" t="str">
        <f>IF('INT-Pivots'!BA46="","",'INT-Pivots'!BA46)</f>
        <v/>
      </c>
      <c r="L46" s="407"/>
      <c r="M46" s="380"/>
      <c r="N46" s="382"/>
      <c r="O46" s="380"/>
      <c r="P46" s="382"/>
      <c r="Q46" s="380"/>
      <c r="R46" s="382"/>
      <c r="S46" s="380"/>
      <c r="T46" s="375"/>
      <c r="U46" s="373"/>
      <c r="V46" s="376" t="str">
        <f t="shared" si="1"/>
        <v/>
      </c>
      <c r="W46" s="377" t="str">
        <f>IF(Table11[[#This Row],[Total budget]]="","",IF(ISERROR(Table11[[#This Row],[Total Expenditure]]-Table11[[#This Row],[Total budget]]),"",Table11[[#This Row],[Total Expenditure]]-Table11[[#This Row],[Total budget]]))</f>
        <v/>
      </c>
      <c r="X46" s="378" t="str">
        <f>IF(Table11[[#This Row],[Variance]]="","",IF(ISERROR(Table11[[#This Row],[Variance]]/Table11[[#This Row],[Total budget]]),"",Table11[[#This Row],[Variance]]/Table11[[#This Row],[Total budget]]))</f>
        <v/>
      </c>
    </row>
    <row r="47" spans="2:24" s="379" customFormat="1" ht="13.5" hidden="1" x14ac:dyDescent="0.25">
      <c r="B47" s="383" t="str">
        <f>IF('INT-Pivots'!AT47="","",'INT-Pivots'!AT47)</f>
        <v/>
      </c>
      <c r="C47" s="369" t="str">
        <f>IF('INT-Pivots'!AU47="","",'INT-Pivots'!AU47)</f>
        <v/>
      </c>
      <c r="D47" s="383" t="str">
        <f>IF('INT-Pivots'!AV47="","",'INT-Pivots'!AV47)</f>
        <v/>
      </c>
      <c r="E47" s="384" t="str">
        <f>IF('INT-Pivots'!BA47="","",'INT-Pivots'!BA47)</f>
        <v/>
      </c>
      <c r="F47" s="371" t="str">
        <f>IF('INT-Pivots'!BB47="","",'INT-Pivots'!BB47)</f>
        <v/>
      </c>
      <c r="G47" s="371" t="str">
        <f>IF('INT-Pivots'!BC47="","",'INT-Pivots'!BC47)</f>
        <v/>
      </c>
      <c r="H47" s="371" t="str">
        <f>IF('INT-Pivots'!BD47="","",'INT-Pivots'!BD47)</f>
        <v/>
      </c>
      <c r="I47" s="392" t="str">
        <f>IF('INT-Pivots'!AZ47="","",'INT-Pivots'!AZ47)</f>
        <v/>
      </c>
      <c r="J47" s="392" t="str">
        <f>IF('INT-Pivots'!AX47="","",'INT-Pivots'!AX47)</f>
        <v/>
      </c>
      <c r="K47" s="392" t="str">
        <f>IF('INT-Pivots'!BA47="","",'INT-Pivots'!BA47)</f>
        <v/>
      </c>
      <c r="L47" s="407"/>
      <c r="M47" s="380"/>
      <c r="N47" s="382"/>
      <c r="O47" s="380"/>
      <c r="P47" s="382"/>
      <c r="Q47" s="380"/>
      <c r="R47" s="382"/>
      <c r="S47" s="380"/>
      <c r="T47" s="375"/>
      <c r="U47" s="373"/>
      <c r="V47" s="376" t="str">
        <f t="shared" si="1"/>
        <v/>
      </c>
      <c r="W47" s="377" t="str">
        <f>IF(Table11[[#This Row],[Total budget]]="","",IF(ISERROR(Table11[[#This Row],[Total Expenditure]]-Table11[[#This Row],[Total budget]]),"",Table11[[#This Row],[Total Expenditure]]-Table11[[#This Row],[Total budget]]))</f>
        <v/>
      </c>
      <c r="X47" s="378" t="str">
        <f>IF(Table11[[#This Row],[Variance]]="","",IF(ISERROR(Table11[[#This Row],[Variance]]/Table11[[#This Row],[Total budget]]),"",Table11[[#This Row],[Variance]]/Table11[[#This Row],[Total budget]]))</f>
        <v/>
      </c>
    </row>
    <row r="48" spans="2:24" s="379" customFormat="1" ht="13.5" hidden="1" x14ac:dyDescent="0.25">
      <c r="B48" s="383" t="str">
        <f>IF('INT-Pivots'!AT48="","",'INT-Pivots'!AT48)</f>
        <v/>
      </c>
      <c r="C48" s="369" t="str">
        <f>IF('INT-Pivots'!AU48="","",'INT-Pivots'!AU48)</f>
        <v/>
      </c>
      <c r="D48" s="383" t="str">
        <f>IF('INT-Pivots'!AV48="","",'INT-Pivots'!AV48)</f>
        <v/>
      </c>
      <c r="E48" s="384" t="str">
        <f>IF('INT-Pivots'!BA48="","",'INT-Pivots'!BA48)</f>
        <v/>
      </c>
      <c r="F48" s="371" t="str">
        <f>IF('INT-Pivots'!BB48="","",'INT-Pivots'!BB48)</f>
        <v/>
      </c>
      <c r="G48" s="371" t="str">
        <f>IF('INT-Pivots'!BC48="","",'INT-Pivots'!BC48)</f>
        <v/>
      </c>
      <c r="H48" s="371" t="str">
        <f>IF('INT-Pivots'!BD48="","",'INT-Pivots'!BD48)</f>
        <v/>
      </c>
      <c r="I48" s="392" t="str">
        <f>IF('INT-Pivots'!AZ48="","",'INT-Pivots'!AZ48)</f>
        <v/>
      </c>
      <c r="J48" s="392" t="str">
        <f>IF('INT-Pivots'!AX48="","",'INT-Pivots'!AX48)</f>
        <v/>
      </c>
      <c r="K48" s="392" t="str">
        <f>IF('INT-Pivots'!BA48="","",'INT-Pivots'!BA48)</f>
        <v/>
      </c>
      <c r="L48" s="407"/>
      <c r="M48" s="380"/>
      <c r="N48" s="382"/>
      <c r="O48" s="380"/>
      <c r="P48" s="382"/>
      <c r="Q48" s="380"/>
      <c r="R48" s="382"/>
      <c r="S48" s="380"/>
      <c r="T48" s="375"/>
      <c r="U48" s="373"/>
      <c r="V48" s="376" t="str">
        <f t="shared" si="1"/>
        <v/>
      </c>
      <c r="W48" s="377" t="str">
        <f>IF(Table11[[#This Row],[Total budget]]="","",IF(ISERROR(Table11[[#This Row],[Total Expenditure]]-Table11[[#This Row],[Total budget]]),"",Table11[[#This Row],[Total Expenditure]]-Table11[[#This Row],[Total budget]]))</f>
        <v/>
      </c>
      <c r="X48" s="378" t="str">
        <f>IF(Table11[[#This Row],[Variance]]="","",IF(ISERROR(Table11[[#This Row],[Variance]]/Table11[[#This Row],[Total budget]]),"",Table11[[#This Row],[Variance]]/Table11[[#This Row],[Total budget]]))</f>
        <v/>
      </c>
    </row>
    <row r="49" spans="2:24" s="379" customFormat="1" ht="13.5" hidden="1" x14ac:dyDescent="0.25">
      <c r="B49" s="383" t="str">
        <f>IF('INT-Pivots'!AT49="","",'INT-Pivots'!AT49)</f>
        <v/>
      </c>
      <c r="C49" s="369" t="str">
        <f>IF('INT-Pivots'!AU49="","",'INT-Pivots'!AU49)</f>
        <v/>
      </c>
      <c r="D49" s="383" t="str">
        <f>IF('INT-Pivots'!AV49="","",'INT-Pivots'!AV49)</f>
        <v/>
      </c>
      <c r="E49" s="384" t="str">
        <f>IF('INT-Pivots'!BA49="","",'INT-Pivots'!BA49)</f>
        <v/>
      </c>
      <c r="F49" s="371" t="str">
        <f>IF('INT-Pivots'!BB49="","",'INT-Pivots'!BB49)</f>
        <v/>
      </c>
      <c r="G49" s="371" t="str">
        <f>IF('INT-Pivots'!BC49="","",'INT-Pivots'!BC49)</f>
        <v/>
      </c>
      <c r="H49" s="371" t="str">
        <f>IF('INT-Pivots'!BD49="","",'INT-Pivots'!BD49)</f>
        <v/>
      </c>
      <c r="I49" s="392" t="str">
        <f>IF('INT-Pivots'!AZ49="","",'INT-Pivots'!AZ49)</f>
        <v/>
      </c>
      <c r="J49" s="392" t="str">
        <f>IF('INT-Pivots'!AX49="","",'INT-Pivots'!AX49)</f>
        <v/>
      </c>
      <c r="K49" s="392" t="str">
        <f>IF('INT-Pivots'!BA49="","",'INT-Pivots'!BA49)</f>
        <v/>
      </c>
      <c r="L49" s="407"/>
      <c r="M49" s="380"/>
      <c r="N49" s="382"/>
      <c r="O49" s="380"/>
      <c r="P49" s="382"/>
      <c r="Q49" s="380"/>
      <c r="R49" s="382"/>
      <c r="S49" s="380"/>
      <c r="T49" s="375"/>
      <c r="U49" s="373"/>
      <c r="V49" s="376" t="str">
        <f t="shared" si="1"/>
        <v/>
      </c>
      <c r="W49" s="377" t="str">
        <f>IF(Table11[[#This Row],[Total budget]]="","",IF(ISERROR(Table11[[#This Row],[Total Expenditure]]-Table11[[#This Row],[Total budget]]),"",Table11[[#This Row],[Total Expenditure]]-Table11[[#This Row],[Total budget]]))</f>
        <v/>
      </c>
      <c r="X49" s="378" t="str">
        <f>IF(Table11[[#This Row],[Variance]]="","",IF(ISERROR(Table11[[#This Row],[Variance]]/Table11[[#This Row],[Total budget]]),"",Table11[[#This Row],[Variance]]/Table11[[#This Row],[Total budget]]))</f>
        <v/>
      </c>
    </row>
    <row r="50" spans="2:24" s="379" customFormat="1" ht="13.5" hidden="1" x14ac:dyDescent="0.25">
      <c r="B50" s="383" t="str">
        <f>IF('INT-Pivots'!AT50="","",'INT-Pivots'!AT50)</f>
        <v/>
      </c>
      <c r="C50" s="369" t="str">
        <f>IF('INT-Pivots'!AU50="","",'INT-Pivots'!AU50)</f>
        <v/>
      </c>
      <c r="D50" s="383" t="str">
        <f>IF('INT-Pivots'!AV50="","",'INT-Pivots'!AV50)</f>
        <v/>
      </c>
      <c r="E50" s="384" t="str">
        <f>IF('INT-Pivots'!BA50="","",'INT-Pivots'!BA50)</f>
        <v/>
      </c>
      <c r="F50" s="371" t="str">
        <f>IF('INT-Pivots'!BB50="","",'INT-Pivots'!BB50)</f>
        <v/>
      </c>
      <c r="G50" s="371" t="str">
        <f>IF('INT-Pivots'!BC50="","",'INT-Pivots'!BC50)</f>
        <v/>
      </c>
      <c r="H50" s="371" t="str">
        <f>IF('INT-Pivots'!BD50="","",'INT-Pivots'!BD50)</f>
        <v/>
      </c>
      <c r="I50" s="392" t="str">
        <f>IF('INT-Pivots'!AZ50="","",'INT-Pivots'!AZ50)</f>
        <v/>
      </c>
      <c r="J50" s="392" t="str">
        <f>IF('INT-Pivots'!AX50="","",'INT-Pivots'!AX50)</f>
        <v/>
      </c>
      <c r="K50" s="392" t="str">
        <f>IF('INT-Pivots'!BA50="","",'INT-Pivots'!BA50)</f>
        <v/>
      </c>
      <c r="L50" s="407"/>
      <c r="M50" s="380"/>
      <c r="N50" s="382"/>
      <c r="O50" s="380"/>
      <c r="P50" s="382"/>
      <c r="Q50" s="380"/>
      <c r="R50" s="382"/>
      <c r="S50" s="380"/>
      <c r="T50" s="375"/>
      <c r="U50" s="373"/>
      <c r="V50" s="376" t="str">
        <f t="shared" si="1"/>
        <v/>
      </c>
      <c r="W50" s="377" t="str">
        <f>IF(Table11[[#This Row],[Total budget]]="","",IF(ISERROR(Table11[[#This Row],[Total Expenditure]]-Table11[[#This Row],[Total budget]]),"",Table11[[#This Row],[Total Expenditure]]-Table11[[#This Row],[Total budget]]))</f>
        <v/>
      </c>
      <c r="X50" s="378" t="str">
        <f>IF(Table11[[#This Row],[Variance]]="","",IF(ISERROR(Table11[[#This Row],[Variance]]/Table11[[#This Row],[Total budget]]),"",Table11[[#This Row],[Variance]]/Table11[[#This Row],[Total budget]]))</f>
        <v/>
      </c>
    </row>
    <row r="51" spans="2:24" s="379" customFormat="1" ht="13.5" hidden="1" x14ac:dyDescent="0.25">
      <c r="B51" s="383" t="str">
        <f>IF('INT-Pivots'!AT51="","",'INT-Pivots'!AT51)</f>
        <v/>
      </c>
      <c r="C51" s="369" t="str">
        <f>IF('INT-Pivots'!AU51="","",'INT-Pivots'!AU51)</f>
        <v/>
      </c>
      <c r="D51" s="383" t="str">
        <f>IF('INT-Pivots'!AV51="","",'INT-Pivots'!AV51)</f>
        <v/>
      </c>
      <c r="E51" s="384" t="str">
        <f>IF('INT-Pivots'!BA51="","",'INT-Pivots'!BA51)</f>
        <v/>
      </c>
      <c r="F51" s="371" t="str">
        <f>IF('INT-Pivots'!BB51="","",'INT-Pivots'!BB51)</f>
        <v/>
      </c>
      <c r="G51" s="371" t="str">
        <f>IF('INT-Pivots'!BC51="","",'INT-Pivots'!BC51)</f>
        <v/>
      </c>
      <c r="H51" s="371" t="str">
        <f>IF('INT-Pivots'!BD51="","",'INT-Pivots'!BD51)</f>
        <v/>
      </c>
      <c r="I51" s="392" t="str">
        <f>IF('INT-Pivots'!AZ51="","",'INT-Pivots'!AZ51)</f>
        <v/>
      </c>
      <c r="J51" s="392" t="str">
        <f>IF('INT-Pivots'!AX51="","",'INT-Pivots'!AX51)</f>
        <v/>
      </c>
      <c r="K51" s="392" t="str">
        <f>IF('INT-Pivots'!BA51="","",'INT-Pivots'!BA51)</f>
        <v/>
      </c>
      <c r="L51" s="407"/>
      <c r="M51" s="380"/>
      <c r="N51" s="382"/>
      <c r="O51" s="380"/>
      <c r="P51" s="382"/>
      <c r="Q51" s="380"/>
      <c r="R51" s="382"/>
      <c r="S51" s="380"/>
      <c r="T51" s="375"/>
      <c r="U51" s="373"/>
      <c r="V51" s="376" t="str">
        <f t="shared" si="1"/>
        <v/>
      </c>
      <c r="W51" s="377" t="str">
        <f>IF(Table11[[#This Row],[Total budget]]="","",IF(ISERROR(Table11[[#This Row],[Total Expenditure]]-Table11[[#This Row],[Total budget]]),"",Table11[[#This Row],[Total Expenditure]]-Table11[[#This Row],[Total budget]]))</f>
        <v/>
      </c>
      <c r="X51" s="378" t="str">
        <f>IF(Table11[[#This Row],[Variance]]="","",IF(ISERROR(Table11[[#This Row],[Variance]]/Table11[[#This Row],[Total budget]]),"",Table11[[#This Row],[Variance]]/Table11[[#This Row],[Total budget]]))</f>
        <v/>
      </c>
    </row>
    <row r="52" spans="2:24" s="379" customFormat="1" ht="13.5" hidden="1" x14ac:dyDescent="0.25">
      <c r="B52" s="383" t="str">
        <f>IF('INT-Pivots'!AT52="","",'INT-Pivots'!AT52)</f>
        <v/>
      </c>
      <c r="C52" s="369" t="str">
        <f>IF('INT-Pivots'!AU52="","",'INT-Pivots'!AU52)</f>
        <v/>
      </c>
      <c r="D52" s="383" t="str">
        <f>IF('INT-Pivots'!AV52="","",'INT-Pivots'!AV52)</f>
        <v/>
      </c>
      <c r="E52" s="384" t="str">
        <f>IF('INT-Pivots'!BA52="","",'INT-Pivots'!BA52)</f>
        <v/>
      </c>
      <c r="F52" s="371" t="str">
        <f>IF('INT-Pivots'!BB52="","",'INT-Pivots'!BB52)</f>
        <v/>
      </c>
      <c r="G52" s="371" t="str">
        <f>IF('INT-Pivots'!BC52="","",'INT-Pivots'!BC52)</f>
        <v/>
      </c>
      <c r="H52" s="371" t="str">
        <f>IF('INT-Pivots'!BD52="","",'INT-Pivots'!BD52)</f>
        <v/>
      </c>
      <c r="I52" s="392" t="str">
        <f>IF('INT-Pivots'!AZ52="","",'INT-Pivots'!AZ52)</f>
        <v/>
      </c>
      <c r="J52" s="392" t="str">
        <f>IF('INT-Pivots'!AX52="","",'INT-Pivots'!AX52)</f>
        <v/>
      </c>
      <c r="K52" s="392" t="str">
        <f>IF('INT-Pivots'!BA52="","",'INT-Pivots'!BA52)</f>
        <v/>
      </c>
      <c r="L52" s="407"/>
      <c r="M52" s="380"/>
      <c r="N52" s="382"/>
      <c r="O52" s="380"/>
      <c r="P52" s="382"/>
      <c r="Q52" s="380"/>
      <c r="R52" s="382"/>
      <c r="S52" s="380"/>
      <c r="T52" s="375"/>
      <c r="U52" s="373"/>
      <c r="V52" s="376" t="str">
        <f t="shared" si="1"/>
        <v/>
      </c>
      <c r="W52" s="377" t="str">
        <f>IF(Table11[[#This Row],[Total budget]]="","",IF(ISERROR(Table11[[#This Row],[Total Expenditure]]-Table11[[#This Row],[Total budget]]),"",Table11[[#This Row],[Total Expenditure]]-Table11[[#This Row],[Total budget]]))</f>
        <v/>
      </c>
      <c r="X52" s="378" t="str">
        <f>IF(Table11[[#This Row],[Variance]]="","",IF(ISERROR(Table11[[#This Row],[Variance]]/Table11[[#This Row],[Total budget]]),"",Table11[[#This Row],[Variance]]/Table11[[#This Row],[Total budget]]))</f>
        <v/>
      </c>
    </row>
    <row r="53" spans="2:24" s="379" customFormat="1" ht="13.5" hidden="1" x14ac:dyDescent="0.25">
      <c r="B53" s="383" t="str">
        <f>IF('INT-Pivots'!AT53="","",'INT-Pivots'!AT53)</f>
        <v/>
      </c>
      <c r="C53" s="369" t="str">
        <f>IF('INT-Pivots'!AU53="","",'INT-Pivots'!AU53)</f>
        <v/>
      </c>
      <c r="D53" s="383" t="str">
        <f>IF('INT-Pivots'!AV53="","",'INT-Pivots'!AV53)</f>
        <v/>
      </c>
      <c r="E53" s="384" t="str">
        <f>IF('INT-Pivots'!BA53="","",'INT-Pivots'!BA53)</f>
        <v/>
      </c>
      <c r="F53" s="371" t="str">
        <f>IF('INT-Pivots'!BB53="","",'INT-Pivots'!BB53)</f>
        <v/>
      </c>
      <c r="G53" s="371" t="str">
        <f>IF('INT-Pivots'!BC53="","",'INT-Pivots'!BC53)</f>
        <v/>
      </c>
      <c r="H53" s="371" t="str">
        <f>IF('INT-Pivots'!BD53="","",'INT-Pivots'!BD53)</f>
        <v/>
      </c>
      <c r="I53" s="392" t="str">
        <f>IF('INT-Pivots'!AZ53="","",'INT-Pivots'!AZ53)</f>
        <v/>
      </c>
      <c r="J53" s="392" t="str">
        <f>IF('INT-Pivots'!AX53="","",'INT-Pivots'!AX53)</f>
        <v/>
      </c>
      <c r="K53" s="392" t="str">
        <f>IF('INT-Pivots'!BA53="","",'INT-Pivots'!BA53)</f>
        <v/>
      </c>
      <c r="L53" s="407"/>
      <c r="M53" s="380"/>
      <c r="N53" s="382"/>
      <c r="O53" s="380"/>
      <c r="P53" s="382"/>
      <c r="Q53" s="380"/>
      <c r="R53" s="382"/>
      <c r="S53" s="380"/>
      <c r="T53" s="375"/>
      <c r="U53" s="373"/>
      <c r="V53" s="376" t="str">
        <f t="shared" si="1"/>
        <v/>
      </c>
      <c r="W53" s="377" t="str">
        <f>IF(Table11[[#This Row],[Total budget]]="","",IF(ISERROR(Table11[[#This Row],[Total Expenditure]]-Table11[[#This Row],[Total budget]]),"",Table11[[#This Row],[Total Expenditure]]-Table11[[#This Row],[Total budget]]))</f>
        <v/>
      </c>
      <c r="X53" s="378" t="str">
        <f>IF(Table11[[#This Row],[Variance]]="","",IF(ISERROR(Table11[[#This Row],[Variance]]/Table11[[#This Row],[Total budget]]),"",Table11[[#This Row],[Variance]]/Table11[[#This Row],[Total budget]]))</f>
        <v/>
      </c>
    </row>
    <row r="54" spans="2:24" s="379" customFormat="1" ht="13.5" hidden="1" x14ac:dyDescent="0.25">
      <c r="B54" s="383" t="str">
        <f>IF('INT-Pivots'!AT54="","",'INT-Pivots'!AT54)</f>
        <v/>
      </c>
      <c r="C54" s="369" t="str">
        <f>IF('INT-Pivots'!AU54="","",'INT-Pivots'!AU54)</f>
        <v/>
      </c>
      <c r="D54" s="383" t="str">
        <f>IF('INT-Pivots'!AV54="","",'INT-Pivots'!AV54)</f>
        <v/>
      </c>
      <c r="E54" s="384" t="str">
        <f>IF('INT-Pivots'!BA54="","",'INT-Pivots'!BA54)</f>
        <v/>
      </c>
      <c r="F54" s="371" t="str">
        <f>IF('INT-Pivots'!BB54="","",'INT-Pivots'!BB54)</f>
        <v/>
      </c>
      <c r="G54" s="371" t="str">
        <f>IF('INT-Pivots'!BC54="","",'INT-Pivots'!BC54)</f>
        <v/>
      </c>
      <c r="H54" s="371" t="str">
        <f>IF('INT-Pivots'!BD54="","",'INT-Pivots'!BD54)</f>
        <v/>
      </c>
      <c r="I54" s="392" t="str">
        <f>IF('INT-Pivots'!AZ54="","",'INT-Pivots'!AZ54)</f>
        <v/>
      </c>
      <c r="J54" s="392" t="str">
        <f>IF('INT-Pivots'!AX54="","",'INT-Pivots'!AX54)</f>
        <v/>
      </c>
      <c r="K54" s="392" t="str">
        <f>IF('INT-Pivots'!BA54="","",'INT-Pivots'!BA54)</f>
        <v/>
      </c>
      <c r="L54" s="407"/>
      <c r="M54" s="380"/>
      <c r="N54" s="382"/>
      <c r="O54" s="380"/>
      <c r="P54" s="382"/>
      <c r="Q54" s="380"/>
      <c r="R54" s="382"/>
      <c r="S54" s="380"/>
      <c r="T54" s="375"/>
      <c r="U54" s="373"/>
      <c r="V54" s="376" t="str">
        <f t="shared" si="1"/>
        <v/>
      </c>
      <c r="W54" s="377" t="str">
        <f>IF(Table11[[#This Row],[Total budget]]="","",IF(ISERROR(Table11[[#This Row],[Total Expenditure]]-Table11[[#This Row],[Total budget]]),"",Table11[[#This Row],[Total Expenditure]]-Table11[[#This Row],[Total budget]]))</f>
        <v/>
      </c>
      <c r="X54" s="378" t="str">
        <f>IF(Table11[[#This Row],[Variance]]="","",IF(ISERROR(Table11[[#This Row],[Variance]]/Table11[[#This Row],[Total budget]]),"",Table11[[#This Row],[Variance]]/Table11[[#This Row],[Total budget]]))</f>
        <v/>
      </c>
    </row>
    <row r="55" spans="2:24" s="379" customFormat="1" ht="13.5" hidden="1" x14ac:dyDescent="0.25">
      <c r="B55" s="383" t="str">
        <f>IF('INT-Pivots'!AT55="","",'INT-Pivots'!AT55)</f>
        <v/>
      </c>
      <c r="C55" s="369" t="str">
        <f>IF('INT-Pivots'!AU55="","",'INT-Pivots'!AU55)</f>
        <v/>
      </c>
      <c r="D55" s="383" t="str">
        <f>IF('INT-Pivots'!AV55="","",'INT-Pivots'!AV55)</f>
        <v/>
      </c>
      <c r="E55" s="384" t="str">
        <f>IF('INT-Pivots'!BA55="","",'INT-Pivots'!BA55)</f>
        <v/>
      </c>
      <c r="F55" s="371" t="str">
        <f>IF('INT-Pivots'!BB55="","",'INT-Pivots'!BB55)</f>
        <v/>
      </c>
      <c r="G55" s="371" t="str">
        <f>IF('INT-Pivots'!BC55="","",'INT-Pivots'!BC55)</f>
        <v/>
      </c>
      <c r="H55" s="371" t="str">
        <f>IF('INT-Pivots'!BD55="","",'INT-Pivots'!BD55)</f>
        <v/>
      </c>
      <c r="I55" s="392" t="str">
        <f>IF('INT-Pivots'!AZ55="","",'INT-Pivots'!AZ55)</f>
        <v/>
      </c>
      <c r="J55" s="392" t="str">
        <f>IF('INT-Pivots'!AX55="","",'INT-Pivots'!AX55)</f>
        <v/>
      </c>
      <c r="K55" s="392" t="str">
        <f>IF('INT-Pivots'!BA55="","",'INT-Pivots'!BA55)</f>
        <v/>
      </c>
      <c r="L55" s="407"/>
      <c r="M55" s="380"/>
      <c r="N55" s="382"/>
      <c r="O55" s="380"/>
      <c r="P55" s="382"/>
      <c r="Q55" s="380"/>
      <c r="R55" s="382"/>
      <c r="S55" s="380"/>
      <c r="T55" s="375"/>
      <c r="U55" s="373"/>
      <c r="V55" s="376" t="str">
        <f t="shared" si="1"/>
        <v/>
      </c>
      <c r="W55" s="377" t="str">
        <f>IF(Table11[[#This Row],[Total budget]]="","",IF(ISERROR(Table11[[#This Row],[Total Expenditure]]-Table11[[#This Row],[Total budget]]),"",Table11[[#This Row],[Total Expenditure]]-Table11[[#This Row],[Total budget]]))</f>
        <v/>
      </c>
      <c r="X55" s="378" t="str">
        <f>IF(Table11[[#This Row],[Variance]]="","",IF(ISERROR(Table11[[#This Row],[Variance]]/Table11[[#This Row],[Total budget]]),"",Table11[[#This Row],[Variance]]/Table11[[#This Row],[Total budget]]))</f>
        <v/>
      </c>
    </row>
    <row r="56" spans="2:24" s="379" customFormat="1" ht="13.5" hidden="1" x14ac:dyDescent="0.25">
      <c r="B56" s="383" t="str">
        <f>IF('INT-Pivots'!AT56="","",'INT-Pivots'!AT56)</f>
        <v/>
      </c>
      <c r="C56" s="369" t="str">
        <f>IF('INT-Pivots'!AU56="","",'INT-Pivots'!AU56)</f>
        <v/>
      </c>
      <c r="D56" s="383" t="str">
        <f>IF('INT-Pivots'!AV56="","",'INT-Pivots'!AV56)</f>
        <v/>
      </c>
      <c r="E56" s="384" t="str">
        <f>IF('INT-Pivots'!BA56="","",'INT-Pivots'!BA56)</f>
        <v/>
      </c>
      <c r="F56" s="371" t="str">
        <f>IF('INT-Pivots'!BB56="","",'INT-Pivots'!BB56)</f>
        <v/>
      </c>
      <c r="G56" s="371" t="str">
        <f>IF('INT-Pivots'!BC56="","",'INT-Pivots'!BC56)</f>
        <v/>
      </c>
      <c r="H56" s="371" t="str">
        <f>IF('INT-Pivots'!BD56="","",'INT-Pivots'!BD56)</f>
        <v/>
      </c>
      <c r="I56" s="392" t="str">
        <f>IF('INT-Pivots'!AZ56="","",'INT-Pivots'!AZ56)</f>
        <v/>
      </c>
      <c r="J56" s="392" t="str">
        <f>IF('INT-Pivots'!AX56="","",'INT-Pivots'!AX56)</f>
        <v/>
      </c>
      <c r="K56" s="392" t="str">
        <f>IF('INT-Pivots'!BA56="","",'INT-Pivots'!BA56)</f>
        <v/>
      </c>
      <c r="L56" s="407"/>
      <c r="M56" s="380"/>
      <c r="N56" s="382"/>
      <c r="O56" s="380"/>
      <c r="P56" s="382"/>
      <c r="Q56" s="380"/>
      <c r="R56" s="382"/>
      <c r="S56" s="380"/>
      <c r="T56" s="375"/>
      <c r="U56" s="373"/>
      <c r="V56" s="376" t="str">
        <f t="shared" si="1"/>
        <v/>
      </c>
      <c r="W56" s="377" t="str">
        <f>IF(Table11[[#This Row],[Total budget]]="","",IF(ISERROR(Table11[[#This Row],[Total Expenditure]]-Table11[[#This Row],[Total budget]]),"",Table11[[#This Row],[Total Expenditure]]-Table11[[#This Row],[Total budget]]))</f>
        <v/>
      </c>
      <c r="X56" s="378" t="str">
        <f>IF(Table11[[#This Row],[Variance]]="","",IF(ISERROR(Table11[[#This Row],[Variance]]/Table11[[#This Row],[Total budget]]),"",Table11[[#This Row],[Variance]]/Table11[[#This Row],[Total budget]]))</f>
        <v/>
      </c>
    </row>
    <row r="57" spans="2:24" s="379" customFormat="1" ht="13.5" hidden="1" x14ac:dyDescent="0.25">
      <c r="B57" s="383" t="str">
        <f>IF('INT-Pivots'!AT57="","",'INT-Pivots'!AT57)</f>
        <v/>
      </c>
      <c r="C57" s="369" t="str">
        <f>IF('INT-Pivots'!AU57="","",'INT-Pivots'!AU57)</f>
        <v/>
      </c>
      <c r="D57" s="383" t="str">
        <f>IF('INT-Pivots'!AV57="","",'INT-Pivots'!AV57)</f>
        <v/>
      </c>
      <c r="E57" s="384" t="str">
        <f>IF('INT-Pivots'!BA57="","",'INT-Pivots'!BA57)</f>
        <v/>
      </c>
      <c r="F57" s="371" t="str">
        <f>IF('INT-Pivots'!BB57="","",'INT-Pivots'!BB57)</f>
        <v/>
      </c>
      <c r="G57" s="371" t="str">
        <f>IF('INT-Pivots'!BC57="","",'INT-Pivots'!BC57)</f>
        <v/>
      </c>
      <c r="H57" s="371" t="str">
        <f>IF('INT-Pivots'!BD57="","",'INT-Pivots'!BD57)</f>
        <v/>
      </c>
      <c r="I57" s="392" t="str">
        <f>IF('INT-Pivots'!AZ57="","",'INT-Pivots'!AZ57)</f>
        <v/>
      </c>
      <c r="J57" s="392" t="str">
        <f>IF('INT-Pivots'!AX57="","",'INT-Pivots'!AX57)</f>
        <v/>
      </c>
      <c r="K57" s="392" t="str">
        <f>IF('INT-Pivots'!BA57="","",'INT-Pivots'!BA57)</f>
        <v/>
      </c>
      <c r="L57" s="407"/>
      <c r="M57" s="380"/>
      <c r="N57" s="382"/>
      <c r="O57" s="380"/>
      <c r="P57" s="382"/>
      <c r="Q57" s="380"/>
      <c r="R57" s="382"/>
      <c r="S57" s="380"/>
      <c r="T57" s="375"/>
      <c r="U57" s="373"/>
      <c r="V57" s="376" t="str">
        <f t="shared" si="1"/>
        <v/>
      </c>
      <c r="W57" s="377" t="str">
        <f>IF(Table11[[#This Row],[Total budget]]="","",IF(ISERROR(Table11[[#This Row],[Total Expenditure]]-Table11[[#This Row],[Total budget]]),"",Table11[[#This Row],[Total Expenditure]]-Table11[[#This Row],[Total budget]]))</f>
        <v/>
      </c>
      <c r="X57" s="378" t="str">
        <f>IF(Table11[[#This Row],[Variance]]="","",IF(ISERROR(Table11[[#This Row],[Variance]]/Table11[[#This Row],[Total budget]]),"",Table11[[#This Row],[Variance]]/Table11[[#This Row],[Total budget]]))</f>
        <v/>
      </c>
    </row>
    <row r="58" spans="2:24" s="379" customFormat="1" ht="13.5" hidden="1" x14ac:dyDescent="0.25">
      <c r="B58" s="383" t="str">
        <f>IF('INT-Pivots'!AT58="","",'INT-Pivots'!AT58)</f>
        <v/>
      </c>
      <c r="C58" s="369" t="str">
        <f>IF('INT-Pivots'!AU58="","",'INT-Pivots'!AU58)</f>
        <v/>
      </c>
      <c r="D58" s="383" t="str">
        <f>IF('INT-Pivots'!AV58="","",'INT-Pivots'!AV58)</f>
        <v/>
      </c>
      <c r="E58" s="384" t="str">
        <f>IF('INT-Pivots'!BA58="","",'INT-Pivots'!BA58)</f>
        <v/>
      </c>
      <c r="F58" s="371" t="str">
        <f>IF('INT-Pivots'!BB58="","",'INT-Pivots'!BB58)</f>
        <v/>
      </c>
      <c r="G58" s="371" t="str">
        <f>IF('INT-Pivots'!BC58="","",'INT-Pivots'!BC58)</f>
        <v/>
      </c>
      <c r="H58" s="371" t="str">
        <f>IF('INT-Pivots'!BD58="","",'INT-Pivots'!BD58)</f>
        <v/>
      </c>
      <c r="I58" s="392" t="str">
        <f>IF('INT-Pivots'!AZ58="","",'INT-Pivots'!AZ58)</f>
        <v/>
      </c>
      <c r="J58" s="392" t="str">
        <f>IF('INT-Pivots'!AX58="","",'INT-Pivots'!AX58)</f>
        <v/>
      </c>
      <c r="K58" s="392" t="str">
        <f>IF('INT-Pivots'!BA58="","",'INT-Pivots'!BA58)</f>
        <v/>
      </c>
      <c r="L58" s="407"/>
      <c r="M58" s="380"/>
      <c r="N58" s="382"/>
      <c r="O58" s="380"/>
      <c r="P58" s="382"/>
      <c r="Q58" s="380"/>
      <c r="R58" s="382"/>
      <c r="S58" s="380"/>
      <c r="T58" s="375"/>
      <c r="U58" s="373"/>
      <c r="V58" s="376" t="str">
        <f t="shared" si="1"/>
        <v/>
      </c>
      <c r="W58" s="377" t="str">
        <f>IF(Table11[[#This Row],[Total budget]]="","",IF(ISERROR(Table11[[#This Row],[Total Expenditure]]-Table11[[#This Row],[Total budget]]),"",Table11[[#This Row],[Total Expenditure]]-Table11[[#This Row],[Total budget]]))</f>
        <v/>
      </c>
      <c r="X58" s="378" t="str">
        <f>IF(Table11[[#This Row],[Variance]]="","",IF(ISERROR(Table11[[#This Row],[Variance]]/Table11[[#This Row],[Total budget]]),"",Table11[[#This Row],[Variance]]/Table11[[#This Row],[Total budget]]))</f>
        <v/>
      </c>
    </row>
    <row r="59" spans="2:24" s="379" customFormat="1" ht="13.5" hidden="1" x14ac:dyDescent="0.25">
      <c r="B59" s="383" t="str">
        <f>IF('INT-Pivots'!AT59="","",'INT-Pivots'!AT59)</f>
        <v/>
      </c>
      <c r="C59" s="369" t="str">
        <f>IF('INT-Pivots'!AU59="","",'INT-Pivots'!AU59)</f>
        <v/>
      </c>
      <c r="D59" s="383" t="str">
        <f>IF('INT-Pivots'!AV59="","",'INT-Pivots'!AV59)</f>
        <v/>
      </c>
      <c r="E59" s="384" t="str">
        <f>IF('INT-Pivots'!BA59="","",'INT-Pivots'!BA59)</f>
        <v/>
      </c>
      <c r="F59" s="371" t="str">
        <f>IF('INT-Pivots'!BB59="","",'INT-Pivots'!BB59)</f>
        <v/>
      </c>
      <c r="G59" s="371" t="str">
        <f>IF('INT-Pivots'!BC59="","",'INT-Pivots'!BC59)</f>
        <v/>
      </c>
      <c r="H59" s="371" t="str">
        <f>IF('INT-Pivots'!BD59="","",'INT-Pivots'!BD59)</f>
        <v/>
      </c>
      <c r="I59" s="392" t="str">
        <f>IF('INT-Pivots'!AZ59="","",'INT-Pivots'!AZ59)</f>
        <v/>
      </c>
      <c r="J59" s="392" t="str">
        <f>IF('INT-Pivots'!AX59="","",'INT-Pivots'!AX59)</f>
        <v/>
      </c>
      <c r="K59" s="392" t="str">
        <f>IF('INT-Pivots'!BA59="","",'INT-Pivots'!BA59)</f>
        <v/>
      </c>
      <c r="L59" s="407"/>
      <c r="M59" s="380"/>
      <c r="N59" s="382"/>
      <c r="O59" s="380"/>
      <c r="P59" s="382"/>
      <c r="Q59" s="380"/>
      <c r="R59" s="382"/>
      <c r="S59" s="380"/>
      <c r="T59" s="375"/>
      <c r="U59" s="373"/>
      <c r="V59" s="376" t="str">
        <f t="shared" si="1"/>
        <v/>
      </c>
      <c r="W59" s="377" t="str">
        <f>IF(Table11[[#This Row],[Total budget]]="","",IF(ISERROR(Table11[[#This Row],[Total Expenditure]]-Table11[[#This Row],[Total budget]]),"",Table11[[#This Row],[Total Expenditure]]-Table11[[#This Row],[Total budget]]))</f>
        <v/>
      </c>
      <c r="X59" s="378" t="str">
        <f>IF(Table11[[#This Row],[Variance]]="","",IF(ISERROR(Table11[[#This Row],[Variance]]/Table11[[#This Row],[Total budget]]),"",Table11[[#This Row],[Variance]]/Table11[[#This Row],[Total budget]]))</f>
        <v/>
      </c>
    </row>
    <row r="60" spans="2:24" s="379" customFormat="1" ht="13.5" hidden="1" x14ac:dyDescent="0.25">
      <c r="B60" s="383" t="str">
        <f>IF('INT-Pivots'!AT60="","",'INT-Pivots'!AT60)</f>
        <v/>
      </c>
      <c r="C60" s="369" t="str">
        <f>IF('INT-Pivots'!AU60="","",'INT-Pivots'!AU60)</f>
        <v/>
      </c>
      <c r="D60" s="383" t="str">
        <f>IF('INT-Pivots'!AV60="","",'INT-Pivots'!AV60)</f>
        <v/>
      </c>
      <c r="E60" s="384" t="str">
        <f>IF('INT-Pivots'!BA60="","",'INT-Pivots'!BA60)</f>
        <v/>
      </c>
      <c r="F60" s="371" t="str">
        <f>IF('INT-Pivots'!BB60="","",'INT-Pivots'!BB60)</f>
        <v/>
      </c>
      <c r="G60" s="371" t="str">
        <f>IF('INT-Pivots'!BC60="","",'INT-Pivots'!BC60)</f>
        <v/>
      </c>
      <c r="H60" s="371" t="str">
        <f>IF('INT-Pivots'!BD60="","",'INT-Pivots'!BD60)</f>
        <v/>
      </c>
      <c r="I60" s="392" t="str">
        <f>IF('INT-Pivots'!AZ60="","",'INT-Pivots'!AZ60)</f>
        <v/>
      </c>
      <c r="J60" s="392" t="str">
        <f>IF('INT-Pivots'!AX60="","",'INT-Pivots'!AX60)</f>
        <v/>
      </c>
      <c r="K60" s="392" t="str">
        <f>IF('INT-Pivots'!BA60="","",'INT-Pivots'!BA60)</f>
        <v/>
      </c>
      <c r="L60" s="407"/>
      <c r="M60" s="380"/>
      <c r="N60" s="382"/>
      <c r="O60" s="380"/>
      <c r="P60" s="382"/>
      <c r="Q60" s="380"/>
      <c r="R60" s="382"/>
      <c r="S60" s="380"/>
      <c r="T60" s="375"/>
      <c r="U60" s="373"/>
      <c r="V60" s="376" t="str">
        <f t="shared" si="1"/>
        <v/>
      </c>
      <c r="W60" s="377" t="str">
        <f>IF(Table11[[#This Row],[Total budget]]="","",IF(ISERROR(Table11[[#This Row],[Total Expenditure]]-Table11[[#This Row],[Total budget]]),"",Table11[[#This Row],[Total Expenditure]]-Table11[[#This Row],[Total budget]]))</f>
        <v/>
      </c>
      <c r="X60" s="378" t="str">
        <f>IF(Table11[[#This Row],[Variance]]="","",IF(ISERROR(Table11[[#This Row],[Variance]]/Table11[[#This Row],[Total budget]]),"",Table11[[#This Row],[Variance]]/Table11[[#This Row],[Total budget]]))</f>
        <v/>
      </c>
    </row>
    <row r="61" spans="2:24" s="379" customFormat="1" ht="13.5" hidden="1" x14ac:dyDescent="0.25">
      <c r="B61" s="383" t="str">
        <f>IF('INT-Pivots'!AT61="","",'INT-Pivots'!AT61)</f>
        <v/>
      </c>
      <c r="C61" s="369" t="str">
        <f>IF('INT-Pivots'!AU61="","",'INT-Pivots'!AU61)</f>
        <v/>
      </c>
      <c r="D61" s="383" t="str">
        <f>IF('INT-Pivots'!AV61="","",'INT-Pivots'!AV61)</f>
        <v/>
      </c>
      <c r="E61" s="384" t="str">
        <f>IF('INT-Pivots'!BA61="","",'INT-Pivots'!BA61)</f>
        <v/>
      </c>
      <c r="F61" s="371" t="str">
        <f>IF('INT-Pivots'!BB61="","",'INT-Pivots'!BB61)</f>
        <v/>
      </c>
      <c r="G61" s="371" t="str">
        <f>IF('INT-Pivots'!BC61="","",'INT-Pivots'!BC61)</f>
        <v/>
      </c>
      <c r="H61" s="371" t="str">
        <f>IF('INT-Pivots'!BD61="","",'INT-Pivots'!BD61)</f>
        <v/>
      </c>
      <c r="I61" s="392" t="str">
        <f>IF('INT-Pivots'!AZ61="","",'INT-Pivots'!AZ61)</f>
        <v/>
      </c>
      <c r="J61" s="392" t="str">
        <f>IF('INT-Pivots'!AX61="","",'INT-Pivots'!AX61)</f>
        <v/>
      </c>
      <c r="K61" s="392" t="str">
        <f>IF('INT-Pivots'!BA61="","",'INT-Pivots'!BA61)</f>
        <v/>
      </c>
      <c r="L61" s="407"/>
      <c r="M61" s="380"/>
      <c r="N61" s="382"/>
      <c r="O61" s="380"/>
      <c r="P61" s="382"/>
      <c r="Q61" s="380"/>
      <c r="R61" s="382"/>
      <c r="S61" s="380"/>
      <c r="T61" s="375"/>
      <c r="U61" s="373"/>
      <c r="V61" s="376" t="str">
        <f t="shared" si="1"/>
        <v/>
      </c>
      <c r="W61" s="377" t="str">
        <f>IF(Table11[[#This Row],[Total budget]]="","",IF(ISERROR(Table11[[#This Row],[Total Expenditure]]-Table11[[#This Row],[Total budget]]),"",Table11[[#This Row],[Total Expenditure]]-Table11[[#This Row],[Total budget]]))</f>
        <v/>
      </c>
      <c r="X61" s="378" t="str">
        <f>IF(Table11[[#This Row],[Variance]]="","",IF(ISERROR(Table11[[#This Row],[Variance]]/Table11[[#This Row],[Total budget]]),"",Table11[[#This Row],[Variance]]/Table11[[#This Row],[Total budget]]))</f>
        <v/>
      </c>
    </row>
    <row r="62" spans="2:24" s="379" customFormat="1" ht="13.5" hidden="1" x14ac:dyDescent="0.25">
      <c r="B62" s="383" t="str">
        <f>IF('INT-Pivots'!AT62="","",'INT-Pivots'!AT62)</f>
        <v/>
      </c>
      <c r="C62" s="369" t="str">
        <f>IF('INT-Pivots'!AU62="","",'INT-Pivots'!AU62)</f>
        <v/>
      </c>
      <c r="D62" s="383" t="str">
        <f>IF('INT-Pivots'!AV62="","",'INT-Pivots'!AV62)</f>
        <v/>
      </c>
      <c r="E62" s="384" t="str">
        <f>IF('INT-Pivots'!BA62="","",'INT-Pivots'!BA62)</f>
        <v/>
      </c>
      <c r="F62" s="371" t="str">
        <f>IF('INT-Pivots'!BB62="","",'INT-Pivots'!BB62)</f>
        <v/>
      </c>
      <c r="G62" s="371" t="str">
        <f>IF('INT-Pivots'!BC62="","",'INT-Pivots'!BC62)</f>
        <v/>
      </c>
      <c r="H62" s="371" t="str">
        <f>IF('INT-Pivots'!BD62="","",'INT-Pivots'!BD62)</f>
        <v/>
      </c>
      <c r="I62" s="392" t="str">
        <f>IF('INT-Pivots'!AZ62="","",'INT-Pivots'!AZ62)</f>
        <v/>
      </c>
      <c r="J62" s="392" t="str">
        <f>IF('INT-Pivots'!AX62="","",'INT-Pivots'!AX62)</f>
        <v/>
      </c>
      <c r="K62" s="392" t="str">
        <f>IF('INT-Pivots'!BA62="","",'INT-Pivots'!BA62)</f>
        <v/>
      </c>
      <c r="L62" s="407"/>
      <c r="M62" s="380"/>
      <c r="N62" s="382"/>
      <c r="O62" s="380"/>
      <c r="P62" s="382"/>
      <c r="Q62" s="380"/>
      <c r="R62" s="382"/>
      <c r="S62" s="380"/>
      <c r="T62" s="375"/>
      <c r="U62" s="373"/>
      <c r="V62" s="376" t="str">
        <f t="shared" si="1"/>
        <v/>
      </c>
      <c r="W62" s="377" t="str">
        <f>IF(Table11[[#This Row],[Total budget]]="","",IF(ISERROR(Table11[[#This Row],[Total Expenditure]]-Table11[[#This Row],[Total budget]]),"",Table11[[#This Row],[Total Expenditure]]-Table11[[#This Row],[Total budget]]))</f>
        <v/>
      </c>
      <c r="X62" s="378" t="str">
        <f>IF(Table11[[#This Row],[Variance]]="","",IF(ISERROR(Table11[[#This Row],[Variance]]/Table11[[#This Row],[Total budget]]),"",Table11[[#This Row],[Variance]]/Table11[[#This Row],[Total budget]]))</f>
        <v/>
      </c>
    </row>
    <row r="63" spans="2:24" s="379" customFormat="1" ht="13.5" hidden="1" x14ac:dyDescent="0.25">
      <c r="B63" s="383" t="str">
        <f>IF('INT-Pivots'!AT63="","",'INT-Pivots'!AT63)</f>
        <v/>
      </c>
      <c r="C63" s="369" t="str">
        <f>IF('INT-Pivots'!AU63="","",'INT-Pivots'!AU63)</f>
        <v/>
      </c>
      <c r="D63" s="383" t="str">
        <f>IF('INT-Pivots'!AV63="","",'INT-Pivots'!AV63)</f>
        <v/>
      </c>
      <c r="E63" s="384" t="str">
        <f>IF('INT-Pivots'!BA63="","",'INT-Pivots'!BA63)</f>
        <v/>
      </c>
      <c r="F63" s="371" t="str">
        <f>IF('INT-Pivots'!BB63="","",'INT-Pivots'!BB63)</f>
        <v/>
      </c>
      <c r="G63" s="371" t="str">
        <f>IF('INT-Pivots'!BC63="","",'INT-Pivots'!BC63)</f>
        <v/>
      </c>
      <c r="H63" s="371" t="str">
        <f>IF('INT-Pivots'!BD63="","",'INT-Pivots'!BD63)</f>
        <v/>
      </c>
      <c r="I63" s="392" t="str">
        <f>IF('INT-Pivots'!AZ63="","",'INT-Pivots'!AZ63)</f>
        <v/>
      </c>
      <c r="J63" s="392" t="str">
        <f>IF('INT-Pivots'!AX63="","",'INT-Pivots'!AX63)</f>
        <v/>
      </c>
      <c r="K63" s="392" t="str">
        <f>IF('INT-Pivots'!BA63="","",'INT-Pivots'!BA63)</f>
        <v/>
      </c>
      <c r="L63" s="407"/>
      <c r="M63" s="380"/>
      <c r="N63" s="382"/>
      <c r="O63" s="380"/>
      <c r="P63" s="382"/>
      <c r="Q63" s="380"/>
      <c r="R63" s="382"/>
      <c r="S63" s="380"/>
      <c r="T63" s="375"/>
      <c r="U63" s="373"/>
      <c r="V63" s="376" t="str">
        <f t="shared" si="1"/>
        <v/>
      </c>
      <c r="W63" s="377" t="str">
        <f>IF(Table11[[#This Row],[Total budget]]="","",IF(ISERROR(Table11[[#This Row],[Total Expenditure]]-Table11[[#This Row],[Total budget]]),"",Table11[[#This Row],[Total Expenditure]]-Table11[[#This Row],[Total budget]]))</f>
        <v/>
      </c>
      <c r="X63" s="378" t="str">
        <f>IF(Table11[[#This Row],[Variance]]="","",IF(ISERROR(Table11[[#This Row],[Variance]]/Table11[[#This Row],[Total budget]]),"",Table11[[#This Row],[Variance]]/Table11[[#This Row],[Total budget]]))</f>
        <v/>
      </c>
    </row>
    <row r="64" spans="2:24" s="379" customFormat="1" ht="13.5" hidden="1" x14ac:dyDescent="0.25">
      <c r="B64" s="383" t="str">
        <f>IF('INT-Pivots'!AT64="","",'INT-Pivots'!AT64)</f>
        <v/>
      </c>
      <c r="C64" s="369" t="str">
        <f>IF('INT-Pivots'!AU64="","",'INT-Pivots'!AU64)</f>
        <v/>
      </c>
      <c r="D64" s="383" t="str">
        <f>IF('INT-Pivots'!AV64="","",'INT-Pivots'!AV64)</f>
        <v/>
      </c>
      <c r="E64" s="384" t="str">
        <f>IF('INT-Pivots'!BA64="","",'INT-Pivots'!BA64)</f>
        <v/>
      </c>
      <c r="F64" s="371" t="str">
        <f>IF('INT-Pivots'!BB64="","",'INT-Pivots'!BB64)</f>
        <v/>
      </c>
      <c r="G64" s="371" t="str">
        <f>IF('INT-Pivots'!BC64="","",'INT-Pivots'!BC64)</f>
        <v/>
      </c>
      <c r="H64" s="371" t="str">
        <f>IF('INT-Pivots'!BD64="","",'INT-Pivots'!BD64)</f>
        <v/>
      </c>
      <c r="I64" s="392" t="str">
        <f>IF('INT-Pivots'!AZ64="","",'INT-Pivots'!AZ64)</f>
        <v/>
      </c>
      <c r="J64" s="392" t="str">
        <f>IF('INT-Pivots'!AX64="","",'INT-Pivots'!AX64)</f>
        <v/>
      </c>
      <c r="K64" s="392" t="str">
        <f>IF('INT-Pivots'!BA64="","",'INT-Pivots'!BA64)</f>
        <v/>
      </c>
      <c r="L64" s="407"/>
      <c r="M64" s="380"/>
      <c r="N64" s="382"/>
      <c r="O64" s="380"/>
      <c r="P64" s="382"/>
      <c r="Q64" s="380"/>
      <c r="R64" s="382"/>
      <c r="S64" s="380"/>
      <c r="T64" s="375"/>
      <c r="U64" s="373"/>
      <c r="V64" s="376" t="str">
        <f t="shared" si="1"/>
        <v/>
      </c>
      <c r="W64" s="377" t="str">
        <f>IF(Table11[[#This Row],[Total budget]]="","",IF(ISERROR(Table11[[#This Row],[Total Expenditure]]-Table11[[#This Row],[Total budget]]),"",Table11[[#This Row],[Total Expenditure]]-Table11[[#This Row],[Total budget]]))</f>
        <v/>
      </c>
      <c r="X64" s="378" t="str">
        <f>IF(Table11[[#This Row],[Variance]]="","",IF(ISERROR(Table11[[#This Row],[Variance]]/Table11[[#This Row],[Total budget]]),"",Table11[[#This Row],[Variance]]/Table11[[#This Row],[Total budget]]))</f>
        <v/>
      </c>
    </row>
    <row r="65" spans="2:24" s="379" customFormat="1" ht="13.5" hidden="1" x14ac:dyDescent="0.25">
      <c r="B65" s="383" t="str">
        <f>IF('INT-Pivots'!AT65="","",'INT-Pivots'!AT65)</f>
        <v/>
      </c>
      <c r="C65" s="369" t="str">
        <f>IF('INT-Pivots'!AU65="","",'INT-Pivots'!AU65)</f>
        <v/>
      </c>
      <c r="D65" s="383" t="str">
        <f>IF('INT-Pivots'!AV65="","",'INT-Pivots'!AV65)</f>
        <v/>
      </c>
      <c r="E65" s="384" t="str">
        <f>IF('INT-Pivots'!BA65="","",'INT-Pivots'!BA65)</f>
        <v/>
      </c>
      <c r="F65" s="371" t="str">
        <f>IF('INT-Pivots'!BB65="","",'INT-Pivots'!BB65)</f>
        <v/>
      </c>
      <c r="G65" s="371" t="str">
        <f>IF('INT-Pivots'!BC65="","",'INT-Pivots'!BC65)</f>
        <v/>
      </c>
      <c r="H65" s="371" t="str">
        <f>IF('INT-Pivots'!BD65="","",'INT-Pivots'!BD65)</f>
        <v/>
      </c>
      <c r="I65" s="392" t="str">
        <f>IF('INT-Pivots'!AZ65="","",'INT-Pivots'!AZ65)</f>
        <v/>
      </c>
      <c r="J65" s="392" t="str">
        <f>IF('INT-Pivots'!AX65="","",'INT-Pivots'!AX65)</f>
        <v/>
      </c>
      <c r="K65" s="392" t="str">
        <f>IF('INT-Pivots'!BA65="","",'INT-Pivots'!BA65)</f>
        <v/>
      </c>
      <c r="L65" s="407"/>
      <c r="M65" s="380"/>
      <c r="N65" s="382"/>
      <c r="O65" s="380"/>
      <c r="P65" s="382"/>
      <c r="Q65" s="380"/>
      <c r="R65" s="382"/>
      <c r="S65" s="380"/>
      <c r="T65" s="375"/>
      <c r="U65" s="373"/>
      <c r="V65" s="376" t="str">
        <f t="shared" si="1"/>
        <v/>
      </c>
      <c r="W65" s="377" t="str">
        <f>IF(Table11[[#This Row],[Total budget]]="","",IF(ISERROR(Table11[[#This Row],[Total Expenditure]]-Table11[[#This Row],[Total budget]]),"",Table11[[#This Row],[Total Expenditure]]-Table11[[#This Row],[Total budget]]))</f>
        <v/>
      </c>
      <c r="X65" s="378" t="str">
        <f>IF(Table11[[#This Row],[Variance]]="","",IF(ISERROR(Table11[[#This Row],[Variance]]/Table11[[#This Row],[Total budget]]),"",Table11[[#This Row],[Variance]]/Table11[[#This Row],[Total budget]]))</f>
        <v/>
      </c>
    </row>
    <row r="66" spans="2:24" s="379" customFormat="1" ht="13.5" hidden="1" x14ac:dyDescent="0.25">
      <c r="B66" s="383" t="str">
        <f>IF('INT-Pivots'!AT66="","",'INT-Pivots'!AT66)</f>
        <v/>
      </c>
      <c r="C66" s="369" t="str">
        <f>IF('INT-Pivots'!AU66="","",'INT-Pivots'!AU66)</f>
        <v/>
      </c>
      <c r="D66" s="383" t="str">
        <f>IF('INT-Pivots'!AV66="","",'INT-Pivots'!AV66)</f>
        <v/>
      </c>
      <c r="E66" s="384" t="str">
        <f>IF('INT-Pivots'!BA66="","",'INT-Pivots'!BA66)</f>
        <v/>
      </c>
      <c r="F66" s="371" t="str">
        <f>IF('INT-Pivots'!BB66="","",'INT-Pivots'!BB66)</f>
        <v/>
      </c>
      <c r="G66" s="371" t="str">
        <f>IF('INT-Pivots'!BC66="","",'INT-Pivots'!BC66)</f>
        <v/>
      </c>
      <c r="H66" s="371" t="str">
        <f>IF('INT-Pivots'!BD66="","",'INT-Pivots'!BD66)</f>
        <v/>
      </c>
      <c r="I66" s="392" t="str">
        <f>IF('INT-Pivots'!AZ66="","",'INT-Pivots'!AZ66)</f>
        <v/>
      </c>
      <c r="J66" s="392" t="str">
        <f>IF('INT-Pivots'!AX66="","",'INT-Pivots'!AX66)</f>
        <v/>
      </c>
      <c r="K66" s="392" t="str">
        <f>IF('INT-Pivots'!BA66="","",'INT-Pivots'!BA66)</f>
        <v/>
      </c>
      <c r="L66" s="407"/>
      <c r="M66" s="380"/>
      <c r="N66" s="382"/>
      <c r="O66" s="380"/>
      <c r="P66" s="382"/>
      <c r="Q66" s="380"/>
      <c r="R66" s="382"/>
      <c r="S66" s="380"/>
      <c r="T66" s="375"/>
      <c r="U66" s="373"/>
      <c r="V66" s="376" t="str">
        <f t="shared" si="1"/>
        <v/>
      </c>
      <c r="W66" s="377" t="str">
        <f>IF(Table11[[#This Row],[Total budget]]="","",IF(ISERROR(Table11[[#This Row],[Total Expenditure]]-Table11[[#This Row],[Total budget]]),"",Table11[[#This Row],[Total Expenditure]]-Table11[[#This Row],[Total budget]]))</f>
        <v/>
      </c>
      <c r="X66" s="378" t="str">
        <f>IF(Table11[[#This Row],[Variance]]="","",IF(ISERROR(Table11[[#This Row],[Variance]]/Table11[[#This Row],[Total budget]]),"",Table11[[#This Row],[Variance]]/Table11[[#This Row],[Total budget]]))</f>
        <v/>
      </c>
    </row>
    <row r="67" spans="2:24" s="379" customFormat="1" ht="13.5" hidden="1" x14ac:dyDescent="0.25">
      <c r="B67" s="383" t="str">
        <f>IF('INT-Pivots'!AT67="","",'INT-Pivots'!AT67)</f>
        <v/>
      </c>
      <c r="C67" s="369" t="str">
        <f>IF('INT-Pivots'!AU67="","",'INT-Pivots'!AU67)</f>
        <v/>
      </c>
      <c r="D67" s="383" t="str">
        <f>IF('INT-Pivots'!AV67="","",'INT-Pivots'!AV67)</f>
        <v/>
      </c>
      <c r="E67" s="384" t="str">
        <f>IF('INT-Pivots'!BA67="","",'INT-Pivots'!BA67)</f>
        <v/>
      </c>
      <c r="F67" s="371" t="str">
        <f>IF('INT-Pivots'!BB67="","",'INT-Pivots'!BB67)</f>
        <v/>
      </c>
      <c r="G67" s="371" t="str">
        <f>IF('INT-Pivots'!BC67="","",'INT-Pivots'!BC67)</f>
        <v/>
      </c>
      <c r="H67" s="371" t="str">
        <f>IF('INT-Pivots'!BD67="","",'INT-Pivots'!BD67)</f>
        <v/>
      </c>
      <c r="I67" s="392" t="str">
        <f>IF('INT-Pivots'!AZ67="","",'INT-Pivots'!AZ67)</f>
        <v/>
      </c>
      <c r="J67" s="392" t="str">
        <f>IF('INT-Pivots'!AX67="","",'INT-Pivots'!AX67)</f>
        <v/>
      </c>
      <c r="K67" s="392" t="str">
        <f>IF('INT-Pivots'!BA67="","",'INT-Pivots'!BA67)</f>
        <v/>
      </c>
      <c r="L67" s="407"/>
      <c r="M67" s="380"/>
      <c r="N67" s="382"/>
      <c r="O67" s="380"/>
      <c r="P67" s="382"/>
      <c r="Q67" s="380"/>
      <c r="R67" s="382"/>
      <c r="S67" s="380"/>
      <c r="T67" s="375"/>
      <c r="U67" s="373"/>
      <c r="V67" s="376" t="str">
        <f t="shared" si="1"/>
        <v/>
      </c>
      <c r="W67" s="377" t="str">
        <f>IF(Table11[[#This Row],[Total budget]]="","",IF(ISERROR(Table11[[#This Row],[Total Expenditure]]-Table11[[#This Row],[Total budget]]),"",Table11[[#This Row],[Total Expenditure]]-Table11[[#This Row],[Total budget]]))</f>
        <v/>
      </c>
      <c r="X67" s="378" t="str">
        <f>IF(Table11[[#This Row],[Variance]]="","",IF(ISERROR(Table11[[#This Row],[Variance]]/Table11[[#This Row],[Total budget]]),"",Table11[[#This Row],[Variance]]/Table11[[#This Row],[Total budget]]))</f>
        <v/>
      </c>
    </row>
    <row r="68" spans="2:24" s="379" customFormat="1" ht="13.5" hidden="1" x14ac:dyDescent="0.25">
      <c r="B68" s="383" t="str">
        <f>IF('INT-Pivots'!AT68="","",'INT-Pivots'!AT68)</f>
        <v/>
      </c>
      <c r="C68" s="369" t="str">
        <f>IF('INT-Pivots'!AU68="","",'INT-Pivots'!AU68)</f>
        <v/>
      </c>
      <c r="D68" s="383" t="str">
        <f>IF('INT-Pivots'!AV68="","",'INT-Pivots'!AV68)</f>
        <v/>
      </c>
      <c r="E68" s="384" t="str">
        <f>IF('INT-Pivots'!BA68="","",'INT-Pivots'!BA68)</f>
        <v/>
      </c>
      <c r="F68" s="371" t="str">
        <f>IF('INT-Pivots'!BB68="","",'INT-Pivots'!BB68)</f>
        <v/>
      </c>
      <c r="G68" s="371" t="str">
        <f>IF('INT-Pivots'!BC68="","",'INT-Pivots'!BC68)</f>
        <v/>
      </c>
      <c r="H68" s="371" t="str">
        <f>IF('INT-Pivots'!BD68="","",'INT-Pivots'!BD68)</f>
        <v/>
      </c>
      <c r="I68" s="392" t="str">
        <f>IF('INT-Pivots'!AZ68="","",'INT-Pivots'!AZ68)</f>
        <v/>
      </c>
      <c r="J68" s="392" t="str">
        <f>IF('INT-Pivots'!AX68="","",'INT-Pivots'!AX68)</f>
        <v/>
      </c>
      <c r="K68" s="392" t="str">
        <f>IF('INT-Pivots'!BA68="","",'INT-Pivots'!BA68)</f>
        <v/>
      </c>
      <c r="L68" s="407"/>
      <c r="M68" s="380"/>
      <c r="N68" s="382"/>
      <c r="O68" s="380"/>
      <c r="P68" s="382"/>
      <c r="Q68" s="380"/>
      <c r="R68" s="382"/>
      <c r="S68" s="380"/>
      <c r="T68" s="375"/>
      <c r="U68" s="373"/>
      <c r="V68" s="376" t="str">
        <f t="shared" si="1"/>
        <v/>
      </c>
      <c r="W68" s="377" t="str">
        <f>IF(Table11[[#This Row],[Total budget]]="","",IF(ISERROR(Table11[[#This Row],[Total Expenditure]]-Table11[[#This Row],[Total budget]]),"",Table11[[#This Row],[Total Expenditure]]-Table11[[#This Row],[Total budget]]))</f>
        <v/>
      </c>
      <c r="X68" s="378" t="str">
        <f>IF(Table11[[#This Row],[Variance]]="","",IF(ISERROR(Table11[[#This Row],[Variance]]/Table11[[#This Row],[Total budget]]),"",Table11[[#This Row],[Variance]]/Table11[[#This Row],[Total budget]]))</f>
        <v/>
      </c>
    </row>
    <row r="69" spans="2:24" s="379" customFormat="1" ht="13.5" hidden="1" x14ac:dyDescent="0.25">
      <c r="B69" s="383" t="str">
        <f>IF('INT-Pivots'!AT69="","",'INT-Pivots'!AT69)</f>
        <v/>
      </c>
      <c r="C69" s="369" t="str">
        <f>IF('INT-Pivots'!AU69="","",'INT-Pivots'!AU69)</f>
        <v/>
      </c>
      <c r="D69" s="383" t="str">
        <f>IF('INT-Pivots'!AV69="","",'INT-Pivots'!AV69)</f>
        <v/>
      </c>
      <c r="E69" s="384" t="str">
        <f>IF('INT-Pivots'!BA69="","",'INT-Pivots'!BA69)</f>
        <v/>
      </c>
      <c r="F69" s="371" t="str">
        <f>IF('INT-Pivots'!BB69="","",'INT-Pivots'!BB69)</f>
        <v/>
      </c>
      <c r="G69" s="371" t="str">
        <f>IF('INT-Pivots'!BC69="","",'INT-Pivots'!BC69)</f>
        <v/>
      </c>
      <c r="H69" s="371" t="str">
        <f>IF('INT-Pivots'!BD69="","",'INT-Pivots'!BD69)</f>
        <v/>
      </c>
      <c r="I69" s="392" t="str">
        <f>IF('INT-Pivots'!AZ69="","",'INT-Pivots'!AZ69)</f>
        <v/>
      </c>
      <c r="J69" s="392" t="str">
        <f>IF('INT-Pivots'!AX69="","",'INT-Pivots'!AX69)</f>
        <v/>
      </c>
      <c r="K69" s="392" t="str">
        <f>IF('INT-Pivots'!BA69="","",'INT-Pivots'!BA69)</f>
        <v/>
      </c>
      <c r="L69" s="407"/>
      <c r="M69" s="380"/>
      <c r="N69" s="382"/>
      <c r="O69" s="380"/>
      <c r="P69" s="382"/>
      <c r="Q69" s="380"/>
      <c r="R69" s="382"/>
      <c r="S69" s="380"/>
      <c r="T69" s="375"/>
      <c r="U69" s="373"/>
      <c r="V69" s="376" t="str">
        <f t="shared" si="1"/>
        <v/>
      </c>
      <c r="W69" s="377" t="str">
        <f>IF(Table11[[#This Row],[Total budget]]="","",IF(ISERROR(Table11[[#This Row],[Total Expenditure]]-Table11[[#This Row],[Total budget]]),"",Table11[[#This Row],[Total Expenditure]]-Table11[[#This Row],[Total budget]]))</f>
        <v/>
      </c>
      <c r="X69" s="378" t="str">
        <f>IF(Table11[[#This Row],[Variance]]="","",IF(ISERROR(Table11[[#This Row],[Variance]]/Table11[[#This Row],[Total budget]]),"",Table11[[#This Row],[Variance]]/Table11[[#This Row],[Total budget]]))</f>
        <v/>
      </c>
    </row>
    <row r="70" spans="2:24" s="379" customFormat="1" ht="13.5" hidden="1" x14ac:dyDescent="0.25">
      <c r="B70" s="383" t="str">
        <f>IF('INT-Pivots'!AT70="","",'INT-Pivots'!AT70)</f>
        <v/>
      </c>
      <c r="C70" s="369" t="str">
        <f>IF('INT-Pivots'!AU70="","",'INT-Pivots'!AU70)</f>
        <v/>
      </c>
      <c r="D70" s="383" t="str">
        <f>IF('INT-Pivots'!AV70="","",'INT-Pivots'!AV70)</f>
        <v/>
      </c>
      <c r="E70" s="384" t="str">
        <f>IF('INT-Pivots'!BA70="","",'INT-Pivots'!BA70)</f>
        <v/>
      </c>
      <c r="F70" s="371" t="str">
        <f>IF('INT-Pivots'!BB70="","",'INT-Pivots'!BB70)</f>
        <v/>
      </c>
      <c r="G70" s="371" t="str">
        <f>IF('INT-Pivots'!BC70="","",'INT-Pivots'!BC70)</f>
        <v/>
      </c>
      <c r="H70" s="371" t="str">
        <f>IF('INT-Pivots'!BD70="","",'INT-Pivots'!BD70)</f>
        <v/>
      </c>
      <c r="I70" s="392" t="str">
        <f>IF('INT-Pivots'!AZ70="","",'INT-Pivots'!AZ70)</f>
        <v/>
      </c>
      <c r="J70" s="392" t="str">
        <f>IF('INT-Pivots'!AX70="","",'INT-Pivots'!AX70)</f>
        <v/>
      </c>
      <c r="K70" s="392" t="str">
        <f>IF('INT-Pivots'!BA70="","",'INT-Pivots'!BA70)</f>
        <v/>
      </c>
      <c r="L70" s="407"/>
      <c r="M70" s="380"/>
      <c r="N70" s="382"/>
      <c r="O70" s="380"/>
      <c r="P70" s="382"/>
      <c r="Q70" s="380"/>
      <c r="R70" s="382"/>
      <c r="S70" s="380"/>
      <c r="T70" s="375"/>
      <c r="U70" s="373"/>
      <c r="V70" s="376" t="str">
        <f t="shared" ref="V70:V100" si="2">IF(($L70+$N70+$P70+$R70+$T70)=0,"",($L70+$N70+$P70+$R70+$T70))</f>
        <v/>
      </c>
      <c r="W70" s="377" t="str">
        <f>IF(Table11[[#This Row],[Total budget]]="","",IF(ISERROR(Table11[[#This Row],[Total Expenditure]]-Table11[[#This Row],[Total budget]]),"",Table11[[#This Row],[Total Expenditure]]-Table11[[#This Row],[Total budget]]))</f>
        <v/>
      </c>
      <c r="X70" s="378" t="str">
        <f>IF(Table11[[#This Row],[Variance]]="","",IF(ISERROR(Table11[[#This Row],[Variance]]/Table11[[#This Row],[Total budget]]),"",Table11[[#This Row],[Variance]]/Table11[[#This Row],[Total budget]]))</f>
        <v/>
      </c>
    </row>
    <row r="71" spans="2:24" s="379" customFormat="1" ht="13.5" hidden="1" x14ac:dyDescent="0.25">
      <c r="B71" s="383" t="str">
        <f>IF('INT-Pivots'!AT71="","",'INT-Pivots'!AT71)</f>
        <v/>
      </c>
      <c r="C71" s="369" t="str">
        <f>IF('INT-Pivots'!AU71="","",'INT-Pivots'!AU71)</f>
        <v/>
      </c>
      <c r="D71" s="383" t="str">
        <f>IF('INT-Pivots'!AV71="","",'INT-Pivots'!AV71)</f>
        <v/>
      </c>
      <c r="E71" s="384" t="str">
        <f>IF('INT-Pivots'!BA71="","",'INT-Pivots'!BA71)</f>
        <v/>
      </c>
      <c r="F71" s="371" t="str">
        <f>IF('INT-Pivots'!BB71="","",'INT-Pivots'!BB71)</f>
        <v/>
      </c>
      <c r="G71" s="371" t="str">
        <f>IF('INT-Pivots'!BC71="","",'INT-Pivots'!BC71)</f>
        <v/>
      </c>
      <c r="H71" s="371" t="str">
        <f>IF('INT-Pivots'!BD71="","",'INT-Pivots'!BD71)</f>
        <v/>
      </c>
      <c r="I71" s="392" t="str">
        <f>IF('INT-Pivots'!AZ71="","",'INT-Pivots'!AZ71)</f>
        <v/>
      </c>
      <c r="J71" s="392" t="str">
        <f>IF('INT-Pivots'!AX71="","",'INT-Pivots'!AX71)</f>
        <v/>
      </c>
      <c r="K71" s="392" t="str">
        <f>IF('INT-Pivots'!BA71="","",'INT-Pivots'!BA71)</f>
        <v/>
      </c>
      <c r="L71" s="407"/>
      <c r="M71" s="380"/>
      <c r="N71" s="382"/>
      <c r="O71" s="380"/>
      <c r="P71" s="382"/>
      <c r="Q71" s="380"/>
      <c r="R71" s="382"/>
      <c r="S71" s="380"/>
      <c r="T71" s="375"/>
      <c r="U71" s="373"/>
      <c r="V71" s="376" t="str">
        <f t="shared" si="2"/>
        <v/>
      </c>
      <c r="W71" s="377" t="str">
        <f>IF(Table11[[#This Row],[Total budget]]="","",IF(ISERROR(Table11[[#This Row],[Total Expenditure]]-Table11[[#This Row],[Total budget]]),"",Table11[[#This Row],[Total Expenditure]]-Table11[[#This Row],[Total budget]]))</f>
        <v/>
      </c>
      <c r="X71" s="378" t="str">
        <f>IF(Table11[[#This Row],[Variance]]="","",IF(ISERROR(Table11[[#This Row],[Variance]]/Table11[[#This Row],[Total budget]]),"",Table11[[#This Row],[Variance]]/Table11[[#This Row],[Total budget]]))</f>
        <v/>
      </c>
    </row>
    <row r="72" spans="2:24" s="379" customFormat="1" ht="13.5" hidden="1" x14ac:dyDescent="0.25">
      <c r="B72" s="383" t="str">
        <f>IF('INT-Pivots'!AT72="","",'INT-Pivots'!AT72)</f>
        <v/>
      </c>
      <c r="C72" s="369" t="str">
        <f>IF('INT-Pivots'!AU72="","",'INT-Pivots'!AU72)</f>
        <v/>
      </c>
      <c r="D72" s="383" t="str">
        <f>IF('INT-Pivots'!AV72="","",'INT-Pivots'!AV72)</f>
        <v/>
      </c>
      <c r="E72" s="384" t="str">
        <f>IF('INT-Pivots'!BA72="","",'INT-Pivots'!BA72)</f>
        <v/>
      </c>
      <c r="F72" s="371" t="str">
        <f>IF('INT-Pivots'!BB72="","",'INT-Pivots'!BB72)</f>
        <v/>
      </c>
      <c r="G72" s="371" t="str">
        <f>IF('INT-Pivots'!BC72="","",'INT-Pivots'!BC72)</f>
        <v/>
      </c>
      <c r="H72" s="371" t="str">
        <f>IF('INT-Pivots'!BD72="","",'INT-Pivots'!BD72)</f>
        <v/>
      </c>
      <c r="I72" s="392" t="str">
        <f>IF('INT-Pivots'!AZ72="","",'INT-Pivots'!AZ72)</f>
        <v/>
      </c>
      <c r="J72" s="392" t="str">
        <f>IF('INT-Pivots'!AX72="","",'INT-Pivots'!AX72)</f>
        <v/>
      </c>
      <c r="K72" s="392" t="str">
        <f>IF('INT-Pivots'!BA72="","",'INT-Pivots'!BA72)</f>
        <v/>
      </c>
      <c r="L72" s="407"/>
      <c r="M72" s="380"/>
      <c r="N72" s="382"/>
      <c r="O72" s="380"/>
      <c r="P72" s="382"/>
      <c r="Q72" s="380"/>
      <c r="R72" s="382"/>
      <c r="S72" s="380"/>
      <c r="T72" s="375"/>
      <c r="U72" s="373"/>
      <c r="V72" s="376" t="str">
        <f t="shared" si="2"/>
        <v/>
      </c>
      <c r="W72" s="377" t="str">
        <f>IF(Table11[[#This Row],[Total budget]]="","",IF(ISERROR(Table11[[#This Row],[Total Expenditure]]-Table11[[#This Row],[Total budget]]),"",Table11[[#This Row],[Total Expenditure]]-Table11[[#This Row],[Total budget]]))</f>
        <v/>
      </c>
      <c r="X72" s="378" t="str">
        <f>IF(Table11[[#This Row],[Variance]]="","",IF(ISERROR(Table11[[#This Row],[Variance]]/Table11[[#This Row],[Total budget]]),"",Table11[[#This Row],[Variance]]/Table11[[#This Row],[Total budget]]))</f>
        <v/>
      </c>
    </row>
    <row r="73" spans="2:24" s="379" customFormat="1" ht="13.5" hidden="1" x14ac:dyDescent="0.25">
      <c r="B73" s="383" t="str">
        <f>IF('INT-Pivots'!AT73="","",'INT-Pivots'!AT73)</f>
        <v/>
      </c>
      <c r="C73" s="369" t="str">
        <f>IF('INT-Pivots'!AU73="","",'INT-Pivots'!AU73)</f>
        <v/>
      </c>
      <c r="D73" s="383" t="str">
        <f>IF('INT-Pivots'!AV73="","",'INT-Pivots'!AV73)</f>
        <v/>
      </c>
      <c r="E73" s="384" t="str">
        <f>IF('INT-Pivots'!BA73="","",'INT-Pivots'!BA73)</f>
        <v/>
      </c>
      <c r="F73" s="371" t="str">
        <f>IF('INT-Pivots'!BB73="","",'INT-Pivots'!BB73)</f>
        <v/>
      </c>
      <c r="G73" s="371" t="str">
        <f>IF('INT-Pivots'!BC73="","",'INT-Pivots'!BC73)</f>
        <v/>
      </c>
      <c r="H73" s="371" t="str">
        <f>IF('INT-Pivots'!BD73="","",'INT-Pivots'!BD73)</f>
        <v/>
      </c>
      <c r="I73" s="392" t="str">
        <f>IF('INT-Pivots'!AZ73="","",'INT-Pivots'!AZ73)</f>
        <v/>
      </c>
      <c r="J73" s="392" t="str">
        <f>IF('INT-Pivots'!AX73="","",'INT-Pivots'!AX73)</f>
        <v/>
      </c>
      <c r="K73" s="392" t="str">
        <f>IF('INT-Pivots'!BA73="","",'INT-Pivots'!BA73)</f>
        <v/>
      </c>
      <c r="L73" s="407"/>
      <c r="M73" s="380"/>
      <c r="N73" s="382"/>
      <c r="O73" s="380"/>
      <c r="P73" s="382"/>
      <c r="Q73" s="380"/>
      <c r="R73" s="382"/>
      <c r="S73" s="380"/>
      <c r="T73" s="375"/>
      <c r="U73" s="373"/>
      <c r="V73" s="376" t="str">
        <f t="shared" si="2"/>
        <v/>
      </c>
      <c r="W73" s="377" t="str">
        <f>IF(Table11[[#This Row],[Total budget]]="","",IF(ISERROR(Table11[[#This Row],[Total Expenditure]]-Table11[[#This Row],[Total budget]]),"",Table11[[#This Row],[Total Expenditure]]-Table11[[#This Row],[Total budget]]))</f>
        <v/>
      </c>
      <c r="X73" s="378" t="str">
        <f>IF(Table11[[#This Row],[Variance]]="","",IF(ISERROR(Table11[[#This Row],[Variance]]/Table11[[#This Row],[Total budget]]),"",Table11[[#This Row],[Variance]]/Table11[[#This Row],[Total budget]]))</f>
        <v/>
      </c>
    </row>
    <row r="74" spans="2:24" s="379" customFormat="1" ht="13.5" hidden="1" x14ac:dyDescent="0.25">
      <c r="B74" s="383" t="str">
        <f>IF('INT-Pivots'!AT74="","",'INT-Pivots'!AT74)</f>
        <v/>
      </c>
      <c r="C74" s="369" t="str">
        <f>IF('INT-Pivots'!AU74="","",'INT-Pivots'!AU74)</f>
        <v/>
      </c>
      <c r="D74" s="383" t="str">
        <f>IF('INT-Pivots'!AV74="","",'INT-Pivots'!AV74)</f>
        <v/>
      </c>
      <c r="E74" s="384" t="str">
        <f>IF('INT-Pivots'!BA74="","",'INT-Pivots'!BA74)</f>
        <v/>
      </c>
      <c r="F74" s="371" t="str">
        <f>IF('INT-Pivots'!BB74="","",'INT-Pivots'!BB74)</f>
        <v/>
      </c>
      <c r="G74" s="371" t="str">
        <f>IF('INT-Pivots'!BC74="","",'INT-Pivots'!BC74)</f>
        <v/>
      </c>
      <c r="H74" s="371" t="str">
        <f>IF('INT-Pivots'!BD74="","",'INT-Pivots'!BD74)</f>
        <v/>
      </c>
      <c r="I74" s="392" t="str">
        <f>IF('INT-Pivots'!AZ74="","",'INT-Pivots'!AZ74)</f>
        <v/>
      </c>
      <c r="J74" s="392" t="str">
        <f>IF('INT-Pivots'!AX74="","",'INT-Pivots'!AX74)</f>
        <v/>
      </c>
      <c r="K74" s="392" t="str">
        <f>IF('INT-Pivots'!BA74="","",'INT-Pivots'!BA74)</f>
        <v/>
      </c>
      <c r="L74" s="407"/>
      <c r="M74" s="380"/>
      <c r="N74" s="382"/>
      <c r="O74" s="380"/>
      <c r="P74" s="382"/>
      <c r="Q74" s="380"/>
      <c r="R74" s="382"/>
      <c r="S74" s="380"/>
      <c r="T74" s="375"/>
      <c r="U74" s="373"/>
      <c r="V74" s="376" t="str">
        <f t="shared" si="2"/>
        <v/>
      </c>
      <c r="W74" s="377" t="str">
        <f>IF(Table11[[#This Row],[Total budget]]="","",IF(ISERROR(Table11[[#This Row],[Total Expenditure]]-Table11[[#This Row],[Total budget]]),"",Table11[[#This Row],[Total Expenditure]]-Table11[[#This Row],[Total budget]]))</f>
        <v/>
      </c>
      <c r="X74" s="378" t="str">
        <f>IF(Table11[[#This Row],[Variance]]="","",IF(ISERROR(Table11[[#This Row],[Variance]]/Table11[[#This Row],[Total budget]]),"",Table11[[#This Row],[Variance]]/Table11[[#This Row],[Total budget]]))</f>
        <v/>
      </c>
    </row>
    <row r="75" spans="2:24" s="379" customFormat="1" ht="13.5" hidden="1" x14ac:dyDescent="0.25">
      <c r="B75" s="383" t="str">
        <f>IF('INT-Pivots'!AT75="","",'INT-Pivots'!AT75)</f>
        <v/>
      </c>
      <c r="C75" s="369" t="str">
        <f>IF('INT-Pivots'!AU75="","",'INT-Pivots'!AU75)</f>
        <v/>
      </c>
      <c r="D75" s="383" t="str">
        <f>IF('INT-Pivots'!AV75="","",'INT-Pivots'!AV75)</f>
        <v/>
      </c>
      <c r="E75" s="384" t="str">
        <f>IF('INT-Pivots'!BA75="","",'INT-Pivots'!BA75)</f>
        <v/>
      </c>
      <c r="F75" s="371" t="str">
        <f>IF('INT-Pivots'!BB75="","",'INT-Pivots'!BB75)</f>
        <v/>
      </c>
      <c r="G75" s="371" t="str">
        <f>IF('INT-Pivots'!BC75="","",'INT-Pivots'!BC75)</f>
        <v/>
      </c>
      <c r="H75" s="371" t="str">
        <f>IF('INT-Pivots'!BD75="","",'INT-Pivots'!BD75)</f>
        <v/>
      </c>
      <c r="I75" s="392" t="str">
        <f>IF('INT-Pivots'!AZ75="","",'INT-Pivots'!AZ75)</f>
        <v/>
      </c>
      <c r="J75" s="392" t="str">
        <f>IF('INT-Pivots'!AX75="","",'INT-Pivots'!AX75)</f>
        <v/>
      </c>
      <c r="K75" s="392" t="str">
        <f>IF('INT-Pivots'!BA75="","",'INT-Pivots'!BA75)</f>
        <v/>
      </c>
      <c r="L75" s="407"/>
      <c r="M75" s="380"/>
      <c r="N75" s="382"/>
      <c r="O75" s="380"/>
      <c r="P75" s="382"/>
      <c r="Q75" s="380"/>
      <c r="R75" s="382"/>
      <c r="S75" s="380"/>
      <c r="T75" s="375"/>
      <c r="U75" s="373"/>
      <c r="V75" s="376" t="str">
        <f t="shared" si="2"/>
        <v/>
      </c>
      <c r="W75" s="377" t="str">
        <f>IF(Table11[[#This Row],[Total budget]]="","",IF(ISERROR(Table11[[#This Row],[Total Expenditure]]-Table11[[#This Row],[Total budget]]),"",Table11[[#This Row],[Total Expenditure]]-Table11[[#This Row],[Total budget]]))</f>
        <v/>
      </c>
      <c r="X75" s="378" t="str">
        <f>IF(Table11[[#This Row],[Variance]]="","",IF(ISERROR(Table11[[#This Row],[Variance]]/Table11[[#This Row],[Total budget]]),"",Table11[[#This Row],[Variance]]/Table11[[#This Row],[Total budget]]))</f>
        <v/>
      </c>
    </row>
    <row r="76" spans="2:24" s="379" customFormat="1" ht="13.5" hidden="1" x14ac:dyDescent="0.25">
      <c r="B76" s="383" t="str">
        <f>IF('INT-Pivots'!AT76="","",'INT-Pivots'!AT76)</f>
        <v/>
      </c>
      <c r="C76" s="369" t="str">
        <f>IF('INT-Pivots'!AU76="","",'INT-Pivots'!AU76)</f>
        <v/>
      </c>
      <c r="D76" s="383" t="str">
        <f>IF('INT-Pivots'!AV76="","",'INT-Pivots'!AV76)</f>
        <v/>
      </c>
      <c r="E76" s="384" t="str">
        <f>IF('INT-Pivots'!BA76="","",'INT-Pivots'!BA76)</f>
        <v/>
      </c>
      <c r="F76" s="371" t="str">
        <f>IF('INT-Pivots'!BB76="","",'INT-Pivots'!BB76)</f>
        <v/>
      </c>
      <c r="G76" s="371" t="str">
        <f>IF('INT-Pivots'!BC76="","",'INT-Pivots'!BC76)</f>
        <v/>
      </c>
      <c r="H76" s="371" t="str">
        <f>IF('INT-Pivots'!BD76="","",'INT-Pivots'!BD76)</f>
        <v/>
      </c>
      <c r="I76" s="392" t="str">
        <f>IF('INT-Pivots'!AZ76="","",'INT-Pivots'!AZ76)</f>
        <v/>
      </c>
      <c r="J76" s="392" t="str">
        <f>IF('INT-Pivots'!AX76="","",'INT-Pivots'!AX76)</f>
        <v/>
      </c>
      <c r="K76" s="392" t="str">
        <f>IF('INT-Pivots'!BA76="","",'INT-Pivots'!BA76)</f>
        <v/>
      </c>
      <c r="L76" s="407"/>
      <c r="M76" s="380"/>
      <c r="N76" s="382"/>
      <c r="O76" s="380"/>
      <c r="P76" s="382"/>
      <c r="Q76" s="380"/>
      <c r="R76" s="382"/>
      <c r="S76" s="380"/>
      <c r="T76" s="375"/>
      <c r="U76" s="373"/>
      <c r="V76" s="376" t="str">
        <f t="shared" si="2"/>
        <v/>
      </c>
      <c r="W76" s="377" t="str">
        <f>IF(Table11[[#This Row],[Total budget]]="","",IF(ISERROR(Table11[[#This Row],[Total Expenditure]]-Table11[[#This Row],[Total budget]]),"",Table11[[#This Row],[Total Expenditure]]-Table11[[#This Row],[Total budget]]))</f>
        <v/>
      </c>
      <c r="X76" s="378" t="str">
        <f>IF(Table11[[#This Row],[Variance]]="","",IF(ISERROR(Table11[[#This Row],[Variance]]/Table11[[#This Row],[Total budget]]),"",Table11[[#This Row],[Variance]]/Table11[[#This Row],[Total budget]]))</f>
        <v/>
      </c>
    </row>
    <row r="77" spans="2:24" s="379" customFormat="1" ht="13.5" hidden="1" x14ac:dyDescent="0.25">
      <c r="B77" s="383" t="str">
        <f>IF('INT-Pivots'!AT77="","",'INT-Pivots'!AT77)</f>
        <v/>
      </c>
      <c r="C77" s="369" t="str">
        <f>IF('INT-Pivots'!AU77="","",'INT-Pivots'!AU77)</f>
        <v/>
      </c>
      <c r="D77" s="383" t="str">
        <f>IF('INT-Pivots'!AV77="","",'INT-Pivots'!AV77)</f>
        <v/>
      </c>
      <c r="E77" s="384" t="str">
        <f>IF('INT-Pivots'!BA77="","",'INT-Pivots'!BA77)</f>
        <v/>
      </c>
      <c r="F77" s="371" t="str">
        <f>IF('INT-Pivots'!BB77="","",'INT-Pivots'!BB77)</f>
        <v/>
      </c>
      <c r="G77" s="371" t="str">
        <f>IF('INT-Pivots'!BC77="","",'INT-Pivots'!BC77)</f>
        <v/>
      </c>
      <c r="H77" s="371" t="str">
        <f>IF('INT-Pivots'!BD77="","",'INT-Pivots'!BD77)</f>
        <v/>
      </c>
      <c r="I77" s="392" t="str">
        <f>IF('INT-Pivots'!AZ77="","",'INT-Pivots'!AZ77)</f>
        <v/>
      </c>
      <c r="J77" s="392" t="str">
        <f>IF('INT-Pivots'!AX77="","",'INT-Pivots'!AX77)</f>
        <v/>
      </c>
      <c r="K77" s="392" t="str">
        <f>IF('INT-Pivots'!BA77="","",'INT-Pivots'!BA77)</f>
        <v/>
      </c>
      <c r="L77" s="407"/>
      <c r="M77" s="380"/>
      <c r="N77" s="382"/>
      <c r="O77" s="380"/>
      <c r="P77" s="382"/>
      <c r="Q77" s="380"/>
      <c r="R77" s="382"/>
      <c r="S77" s="380"/>
      <c r="T77" s="375"/>
      <c r="U77" s="373"/>
      <c r="V77" s="376" t="str">
        <f t="shared" si="2"/>
        <v/>
      </c>
      <c r="W77" s="377" t="str">
        <f>IF(Table11[[#This Row],[Total budget]]="","",IF(ISERROR(Table11[[#This Row],[Total Expenditure]]-Table11[[#This Row],[Total budget]]),"",Table11[[#This Row],[Total Expenditure]]-Table11[[#This Row],[Total budget]]))</f>
        <v/>
      </c>
      <c r="X77" s="378" t="str">
        <f>IF(Table11[[#This Row],[Variance]]="","",IF(ISERROR(Table11[[#This Row],[Variance]]/Table11[[#This Row],[Total budget]]),"",Table11[[#This Row],[Variance]]/Table11[[#This Row],[Total budget]]))</f>
        <v/>
      </c>
    </row>
    <row r="78" spans="2:24" s="379" customFormat="1" ht="13.5" hidden="1" x14ac:dyDescent="0.25">
      <c r="B78" s="383" t="str">
        <f>IF('INT-Pivots'!AT78="","",'INT-Pivots'!AT78)</f>
        <v/>
      </c>
      <c r="C78" s="369" t="str">
        <f>IF('INT-Pivots'!AU78="","",'INT-Pivots'!AU78)</f>
        <v/>
      </c>
      <c r="D78" s="383" t="str">
        <f>IF('INT-Pivots'!AV78="","",'INT-Pivots'!AV78)</f>
        <v/>
      </c>
      <c r="E78" s="384" t="str">
        <f>IF('INT-Pivots'!BA78="","",'INT-Pivots'!BA78)</f>
        <v/>
      </c>
      <c r="F78" s="371" t="str">
        <f>IF('INT-Pivots'!BB78="","",'INT-Pivots'!BB78)</f>
        <v/>
      </c>
      <c r="G78" s="371" t="str">
        <f>IF('INT-Pivots'!BC78="","",'INT-Pivots'!BC78)</f>
        <v/>
      </c>
      <c r="H78" s="371" t="str">
        <f>IF('INT-Pivots'!BD78="","",'INT-Pivots'!BD78)</f>
        <v/>
      </c>
      <c r="I78" s="392" t="str">
        <f>IF('INT-Pivots'!AZ78="","",'INT-Pivots'!AZ78)</f>
        <v/>
      </c>
      <c r="J78" s="392" t="str">
        <f>IF('INT-Pivots'!AX78="","",'INT-Pivots'!AX78)</f>
        <v/>
      </c>
      <c r="K78" s="392" t="str">
        <f>IF('INT-Pivots'!BA78="","",'INT-Pivots'!BA78)</f>
        <v/>
      </c>
      <c r="L78" s="407"/>
      <c r="M78" s="380"/>
      <c r="N78" s="382"/>
      <c r="O78" s="380"/>
      <c r="P78" s="382"/>
      <c r="Q78" s="380"/>
      <c r="R78" s="382"/>
      <c r="S78" s="380"/>
      <c r="T78" s="375"/>
      <c r="U78" s="373"/>
      <c r="V78" s="376" t="str">
        <f t="shared" si="2"/>
        <v/>
      </c>
      <c r="W78" s="377" t="str">
        <f>IF(Table11[[#This Row],[Total budget]]="","",IF(ISERROR(Table11[[#This Row],[Total Expenditure]]-Table11[[#This Row],[Total budget]]),"",Table11[[#This Row],[Total Expenditure]]-Table11[[#This Row],[Total budget]]))</f>
        <v/>
      </c>
      <c r="X78" s="378" t="str">
        <f>IF(Table11[[#This Row],[Variance]]="","",IF(ISERROR(Table11[[#This Row],[Variance]]/Table11[[#This Row],[Total budget]]),"",Table11[[#This Row],[Variance]]/Table11[[#This Row],[Total budget]]))</f>
        <v/>
      </c>
    </row>
    <row r="79" spans="2:24" s="379" customFormat="1" ht="13.5" hidden="1" x14ac:dyDescent="0.25">
      <c r="B79" s="383" t="str">
        <f>IF('INT-Pivots'!AT79="","",'INT-Pivots'!AT79)</f>
        <v/>
      </c>
      <c r="C79" s="369" t="str">
        <f>IF('INT-Pivots'!AU79="","",'INT-Pivots'!AU79)</f>
        <v/>
      </c>
      <c r="D79" s="383" t="str">
        <f>IF('INT-Pivots'!AV79="","",'INT-Pivots'!AV79)</f>
        <v/>
      </c>
      <c r="E79" s="384" t="str">
        <f>IF('INT-Pivots'!BA79="","",'INT-Pivots'!BA79)</f>
        <v/>
      </c>
      <c r="F79" s="371" t="str">
        <f>IF('INT-Pivots'!BB79="","",'INT-Pivots'!BB79)</f>
        <v/>
      </c>
      <c r="G79" s="371" t="str">
        <f>IF('INT-Pivots'!BC79="","",'INT-Pivots'!BC79)</f>
        <v/>
      </c>
      <c r="H79" s="371" t="str">
        <f>IF('INT-Pivots'!BD79="","",'INT-Pivots'!BD79)</f>
        <v/>
      </c>
      <c r="I79" s="392" t="str">
        <f>IF('INT-Pivots'!AZ79="","",'INT-Pivots'!AZ79)</f>
        <v/>
      </c>
      <c r="J79" s="392" t="str">
        <f>IF('INT-Pivots'!AX79="","",'INT-Pivots'!AX79)</f>
        <v/>
      </c>
      <c r="K79" s="392" t="str">
        <f>IF('INT-Pivots'!BA79="","",'INT-Pivots'!BA79)</f>
        <v/>
      </c>
      <c r="L79" s="407"/>
      <c r="M79" s="380"/>
      <c r="N79" s="382"/>
      <c r="O79" s="380"/>
      <c r="P79" s="382"/>
      <c r="Q79" s="380"/>
      <c r="R79" s="382"/>
      <c r="S79" s="380"/>
      <c r="T79" s="375"/>
      <c r="U79" s="373"/>
      <c r="V79" s="376" t="str">
        <f t="shared" si="2"/>
        <v/>
      </c>
      <c r="W79" s="377" t="str">
        <f>IF(Table11[[#This Row],[Total budget]]="","",IF(ISERROR(Table11[[#This Row],[Total Expenditure]]-Table11[[#This Row],[Total budget]]),"",Table11[[#This Row],[Total Expenditure]]-Table11[[#This Row],[Total budget]]))</f>
        <v/>
      </c>
      <c r="X79" s="378" t="str">
        <f>IF(Table11[[#This Row],[Variance]]="","",IF(ISERROR(Table11[[#This Row],[Variance]]/Table11[[#This Row],[Total budget]]),"",Table11[[#This Row],[Variance]]/Table11[[#This Row],[Total budget]]))</f>
        <v/>
      </c>
    </row>
    <row r="80" spans="2:24" s="379" customFormat="1" ht="13.5" hidden="1" x14ac:dyDescent="0.25">
      <c r="B80" s="383" t="str">
        <f>IF('INT-Pivots'!AT80="","",'INT-Pivots'!AT80)</f>
        <v/>
      </c>
      <c r="C80" s="369" t="str">
        <f>IF('INT-Pivots'!AU80="","",'INT-Pivots'!AU80)</f>
        <v/>
      </c>
      <c r="D80" s="383" t="str">
        <f>IF('INT-Pivots'!AV80="","",'INT-Pivots'!AV80)</f>
        <v/>
      </c>
      <c r="E80" s="384" t="str">
        <f>IF('INT-Pivots'!BA80="","",'INT-Pivots'!BA80)</f>
        <v/>
      </c>
      <c r="F80" s="371" t="str">
        <f>IF('INT-Pivots'!BB80="","",'INT-Pivots'!BB80)</f>
        <v/>
      </c>
      <c r="G80" s="371" t="str">
        <f>IF('INT-Pivots'!BC80="","",'INT-Pivots'!BC80)</f>
        <v/>
      </c>
      <c r="H80" s="371" t="str">
        <f>IF('INT-Pivots'!BD80="","",'INT-Pivots'!BD80)</f>
        <v/>
      </c>
      <c r="I80" s="392" t="str">
        <f>IF('INT-Pivots'!AZ80="","",'INT-Pivots'!AZ80)</f>
        <v/>
      </c>
      <c r="J80" s="392" t="str">
        <f>IF('INT-Pivots'!AX80="","",'INT-Pivots'!AX80)</f>
        <v/>
      </c>
      <c r="K80" s="392" t="str">
        <f>IF('INT-Pivots'!BA80="","",'INT-Pivots'!BA80)</f>
        <v/>
      </c>
      <c r="L80" s="407"/>
      <c r="M80" s="380"/>
      <c r="N80" s="382"/>
      <c r="O80" s="380"/>
      <c r="P80" s="382"/>
      <c r="Q80" s="380"/>
      <c r="R80" s="382"/>
      <c r="S80" s="380"/>
      <c r="T80" s="375"/>
      <c r="U80" s="373"/>
      <c r="V80" s="376" t="str">
        <f t="shared" si="2"/>
        <v/>
      </c>
      <c r="W80" s="377" t="str">
        <f>IF(Table11[[#This Row],[Total budget]]="","",IF(ISERROR(Table11[[#This Row],[Total Expenditure]]-Table11[[#This Row],[Total budget]]),"",Table11[[#This Row],[Total Expenditure]]-Table11[[#This Row],[Total budget]]))</f>
        <v/>
      </c>
      <c r="X80" s="378" t="str">
        <f>IF(Table11[[#This Row],[Variance]]="","",IF(ISERROR(Table11[[#This Row],[Variance]]/Table11[[#This Row],[Total budget]]),"",Table11[[#This Row],[Variance]]/Table11[[#This Row],[Total budget]]))</f>
        <v/>
      </c>
    </row>
    <row r="81" spans="2:24" s="379" customFormat="1" ht="13.5" hidden="1" x14ac:dyDescent="0.25">
      <c r="B81" s="383" t="str">
        <f>IF('INT-Pivots'!AT81="","",'INT-Pivots'!AT81)</f>
        <v/>
      </c>
      <c r="C81" s="369" t="str">
        <f>IF('INT-Pivots'!AU81="","",'INT-Pivots'!AU81)</f>
        <v/>
      </c>
      <c r="D81" s="383" t="str">
        <f>IF('INT-Pivots'!AV81="","",'INT-Pivots'!AV81)</f>
        <v/>
      </c>
      <c r="E81" s="384" t="str">
        <f>IF('INT-Pivots'!BA81="","",'INT-Pivots'!BA81)</f>
        <v/>
      </c>
      <c r="F81" s="371" t="str">
        <f>IF('INT-Pivots'!BB81="","",'INT-Pivots'!BB81)</f>
        <v/>
      </c>
      <c r="G81" s="371" t="str">
        <f>IF('INT-Pivots'!BC81="","",'INT-Pivots'!BC81)</f>
        <v/>
      </c>
      <c r="H81" s="371" t="str">
        <f>IF('INT-Pivots'!BD81="","",'INT-Pivots'!BD81)</f>
        <v/>
      </c>
      <c r="I81" s="392" t="str">
        <f>IF('INT-Pivots'!AZ81="","",'INT-Pivots'!AZ81)</f>
        <v/>
      </c>
      <c r="J81" s="392" t="str">
        <f>IF('INT-Pivots'!AX81="","",'INT-Pivots'!AX81)</f>
        <v/>
      </c>
      <c r="K81" s="392" t="str">
        <f>IF('INT-Pivots'!BA81="","",'INT-Pivots'!BA81)</f>
        <v/>
      </c>
      <c r="L81" s="407"/>
      <c r="M81" s="380"/>
      <c r="N81" s="382"/>
      <c r="O81" s="380"/>
      <c r="P81" s="382"/>
      <c r="Q81" s="380"/>
      <c r="R81" s="382"/>
      <c r="S81" s="380"/>
      <c r="T81" s="375"/>
      <c r="U81" s="373"/>
      <c r="V81" s="376" t="str">
        <f t="shared" si="2"/>
        <v/>
      </c>
      <c r="W81" s="377" t="str">
        <f>IF(Table11[[#This Row],[Total budget]]="","",IF(ISERROR(Table11[[#This Row],[Total Expenditure]]-Table11[[#This Row],[Total budget]]),"",Table11[[#This Row],[Total Expenditure]]-Table11[[#This Row],[Total budget]]))</f>
        <v/>
      </c>
      <c r="X81" s="378" t="str">
        <f>IF(Table11[[#This Row],[Variance]]="","",IF(ISERROR(Table11[[#This Row],[Variance]]/Table11[[#This Row],[Total budget]]),"",Table11[[#This Row],[Variance]]/Table11[[#This Row],[Total budget]]))</f>
        <v/>
      </c>
    </row>
    <row r="82" spans="2:24" s="379" customFormat="1" ht="13.5" hidden="1" x14ac:dyDescent="0.25">
      <c r="B82" s="383" t="str">
        <f>IF('INT-Pivots'!AT82="","",'INT-Pivots'!AT82)</f>
        <v/>
      </c>
      <c r="C82" s="369" t="str">
        <f>IF('INT-Pivots'!AU82="","",'INT-Pivots'!AU82)</f>
        <v/>
      </c>
      <c r="D82" s="383" t="str">
        <f>IF('INT-Pivots'!AV82="","",'INT-Pivots'!AV82)</f>
        <v/>
      </c>
      <c r="E82" s="384" t="str">
        <f>IF('INT-Pivots'!BA82="","",'INT-Pivots'!BA82)</f>
        <v/>
      </c>
      <c r="F82" s="371" t="str">
        <f>IF('INT-Pivots'!BB82="","",'INT-Pivots'!BB82)</f>
        <v/>
      </c>
      <c r="G82" s="371" t="str">
        <f>IF('INT-Pivots'!BC82="","",'INT-Pivots'!BC82)</f>
        <v/>
      </c>
      <c r="H82" s="371" t="str">
        <f>IF('INT-Pivots'!BD82="","",'INT-Pivots'!BD82)</f>
        <v/>
      </c>
      <c r="I82" s="392" t="str">
        <f>IF('INT-Pivots'!AZ82="","",'INT-Pivots'!AZ82)</f>
        <v/>
      </c>
      <c r="J82" s="392" t="str">
        <f>IF('INT-Pivots'!AX82="","",'INT-Pivots'!AX82)</f>
        <v/>
      </c>
      <c r="K82" s="392" t="str">
        <f>IF('INT-Pivots'!BA82="","",'INT-Pivots'!BA82)</f>
        <v/>
      </c>
      <c r="L82" s="407"/>
      <c r="M82" s="380"/>
      <c r="N82" s="382"/>
      <c r="O82" s="380"/>
      <c r="P82" s="382"/>
      <c r="Q82" s="380"/>
      <c r="R82" s="382"/>
      <c r="S82" s="380"/>
      <c r="T82" s="375"/>
      <c r="U82" s="373"/>
      <c r="V82" s="376" t="str">
        <f t="shared" si="2"/>
        <v/>
      </c>
      <c r="W82" s="377" t="str">
        <f>IF(Table11[[#This Row],[Total budget]]="","",IF(ISERROR(Table11[[#This Row],[Total Expenditure]]-Table11[[#This Row],[Total budget]]),"",Table11[[#This Row],[Total Expenditure]]-Table11[[#This Row],[Total budget]]))</f>
        <v/>
      </c>
      <c r="X82" s="378" t="str">
        <f>IF(Table11[[#This Row],[Variance]]="","",IF(ISERROR(Table11[[#This Row],[Variance]]/Table11[[#This Row],[Total budget]]),"",Table11[[#This Row],[Variance]]/Table11[[#This Row],[Total budget]]))</f>
        <v/>
      </c>
    </row>
    <row r="83" spans="2:24" s="379" customFormat="1" ht="13.5" hidden="1" x14ac:dyDescent="0.25">
      <c r="B83" s="383" t="str">
        <f>IF('INT-Pivots'!AT83="","",'INT-Pivots'!AT83)</f>
        <v/>
      </c>
      <c r="C83" s="369" t="str">
        <f>IF('INT-Pivots'!AU83="","",'INT-Pivots'!AU83)</f>
        <v/>
      </c>
      <c r="D83" s="383" t="str">
        <f>IF('INT-Pivots'!AV83="","",'INT-Pivots'!AV83)</f>
        <v/>
      </c>
      <c r="E83" s="384" t="str">
        <f>IF('INT-Pivots'!BA83="","",'INT-Pivots'!BA83)</f>
        <v/>
      </c>
      <c r="F83" s="371" t="str">
        <f>IF('INT-Pivots'!BB83="","",'INT-Pivots'!BB83)</f>
        <v/>
      </c>
      <c r="G83" s="371" t="str">
        <f>IF('INT-Pivots'!BC83="","",'INT-Pivots'!BC83)</f>
        <v/>
      </c>
      <c r="H83" s="371" t="str">
        <f>IF('INT-Pivots'!BD83="","",'INT-Pivots'!BD83)</f>
        <v/>
      </c>
      <c r="I83" s="392" t="str">
        <f>IF('INT-Pivots'!AZ83="","",'INT-Pivots'!AZ83)</f>
        <v/>
      </c>
      <c r="J83" s="392" t="str">
        <f>IF('INT-Pivots'!AX83="","",'INT-Pivots'!AX83)</f>
        <v/>
      </c>
      <c r="K83" s="392" t="str">
        <f>IF('INT-Pivots'!BA83="","",'INT-Pivots'!BA83)</f>
        <v/>
      </c>
      <c r="L83" s="407"/>
      <c r="M83" s="380"/>
      <c r="N83" s="382"/>
      <c r="O83" s="380"/>
      <c r="P83" s="382"/>
      <c r="Q83" s="380"/>
      <c r="R83" s="382"/>
      <c r="S83" s="380"/>
      <c r="T83" s="375"/>
      <c r="U83" s="373"/>
      <c r="V83" s="376" t="str">
        <f t="shared" si="2"/>
        <v/>
      </c>
      <c r="W83" s="377" t="str">
        <f>IF(Table11[[#This Row],[Total budget]]="","",IF(ISERROR(Table11[[#This Row],[Total Expenditure]]-Table11[[#This Row],[Total budget]]),"",Table11[[#This Row],[Total Expenditure]]-Table11[[#This Row],[Total budget]]))</f>
        <v/>
      </c>
      <c r="X83" s="378" t="str">
        <f>IF(Table11[[#This Row],[Variance]]="","",IF(ISERROR(Table11[[#This Row],[Variance]]/Table11[[#This Row],[Total budget]]),"",Table11[[#This Row],[Variance]]/Table11[[#This Row],[Total budget]]))</f>
        <v/>
      </c>
    </row>
    <row r="84" spans="2:24" s="379" customFormat="1" ht="13.5" hidden="1" x14ac:dyDescent="0.25">
      <c r="B84" s="383" t="str">
        <f>IF('INT-Pivots'!AT84="","",'INT-Pivots'!AT84)</f>
        <v/>
      </c>
      <c r="C84" s="369" t="str">
        <f>IF('INT-Pivots'!AU84="","",'INT-Pivots'!AU84)</f>
        <v/>
      </c>
      <c r="D84" s="383" t="str">
        <f>IF('INT-Pivots'!AV84="","",'INT-Pivots'!AV84)</f>
        <v/>
      </c>
      <c r="E84" s="384" t="str">
        <f>IF('INT-Pivots'!BA84="","",'INT-Pivots'!BA84)</f>
        <v/>
      </c>
      <c r="F84" s="371" t="str">
        <f>IF('INT-Pivots'!BB84="","",'INT-Pivots'!BB84)</f>
        <v/>
      </c>
      <c r="G84" s="371" t="str">
        <f>IF('INT-Pivots'!BC84="","",'INT-Pivots'!BC84)</f>
        <v/>
      </c>
      <c r="H84" s="371" t="str">
        <f>IF('INT-Pivots'!BD84="","",'INT-Pivots'!BD84)</f>
        <v/>
      </c>
      <c r="I84" s="392" t="str">
        <f>IF('INT-Pivots'!AZ84="","",'INT-Pivots'!AZ84)</f>
        <v/>
      </c>
      <c r="J84" s="392" t="str">
        <f>IF('INT-Pivots'!AX84="","",'INT-Pivots'!AX84)</f>
        <v/>
      </c>
      <c r="K84" s="392" t="str">
        <f>IF('INT-Pivots'!BA84="","",'INT-Pivots'!BA84)</f>
        <v/>
      </c>
      <c r="L84" s="407"/>
      <c r="M84" s="380"/>
      <c r="N84" s="382"/>
      <c r="O84" s="380"/>
      <c r="P84" s="382"/>
      <c r="Q84" s="380"/>
      <c r="R84" s="382"/>
      <c r="S84" s="380"/>
      <c r="T84" s="375"/>
      <c r="U84" s="373"/>
      <c r="V84" s="376" t="str">
        <f t="shared" si="2"/>
        <v/>
      </c>
      <c r="W84" s="377" t="str">
        <f>IF(Table11[[#This Row],[Total budget]]="","",IF(ISERROR(Table11[[#This Row],[Total Expenditure]]-Table11[[#This Row],[Total budget]]),"",Table11[[#This Row],[Total Expenditure]]-Table11[[#This Row],[Total budget]]))</f>
        <v/>
      </c>
      <c r="X84" s="378" t="str">
        <f>IF(Table11[[#This Row],[Variance]]="","",IF(ISERROR(Table11[[#This Row],[Variance]]/Table11[[#This Row],[Total budget]]),"",Table11[[#This Row],[Variance]]/Table11[[#This Row],[Total budget]]))</f>
        <v/>
      </c>
    </row>
    <row r="85" spans="2:24" s="379" customFormat="1" ht="13.5" hidden="1" x14ac:dyDescent="0.25">
      <c r="B85" s="383" t="str">
        <f>IF('INT-Pivots'!AT85="","",'INT-Pivots'!AT85)</f>
        <v/>
      </c>
      <c r="C85" s="369" t="str">
        <f>IF('INT-Pivots'!AU85="","",'INT-Pivots'!AU85)</f>
        <v/>
      </c>
      <c r="D85" s="383" t="str">
        <f>IF('INT-Pivots'!AV85="","",'INT-Pivots'!AV85)</f>
        <v/>
      </c>
      <c r="E85" s="384" t="str">
        <f>IF('INT-Pivots'!BA85="","",'INT-Pivots'!BA85)</f>
        <v/>
      </c>
      <c r="F85" s="371" t="str">
        <f>IF('INT-Pivots'!BB85="","",'INT-Pivots'!BB85)</f>
        <v/>
      </c>
      <c r="G85" s="371" t="str">
        <f>IF('INT-Pivots'!BC85="","",'INT-Pivots'!BC85)</f>
        <v/>
      </c>
      <c r="H85" s="371" t="str">
        <f>IF('INT-Pivots'!BD85="","",'INT-Pivots'!BD85)</f>
        <v/>
      </c>
      <c r="I85" s="392" t="str">
        <f>IF('INT-Pivots'!AZ85="","",'INT-Pivots'!AZ85)</f>
        <v/>
      </c>
      <c r="J85" s="392" t="str">
        <f>IF('INT-Pivots'!AX85="","",'INT-Pivots'!AX85)</f>
        <v/>
      </c>
      <c r="K85" s="392" t="str">
        <f>IF('INT-Pivots'!BA85="","",'INT-Pivots'!BA85)</f>
        <v/>
      </c>
      <c r="L85" s="407"/>
      <c r="M85" s="380"/>
      <c r="N85" s="382"/>
      <c r="O85" s="380"/>
      <c r="P85" s="382"/>
      <c r="Q85" s="380"/>
      <c r="R85" s="382"/>
      <c r="S85" s="380"/>
      <c r="T85" s="375"/>
      <c r="U85" s="373"/>
      <c r="V85" s="376" t="str">
        <f t="shared" si="2"/>
        <v/>
      </c>
      <c r="W85" s="377" t="str">
        <f>IF(Table11[[#This Row],[Total budget]]="","",IF(ISERROR(Table11[[#This Row],[Total Expenditure]]-Table11[[#This Row],[Total budget]]),"",Table11[[#This Row],[Total Expenditure]]-Table11[[#This Row],[Total budget]]))</f>
        <v/>
      </c>
      <c r="X85" s="378" t="str">
        <f>IF(Table11[[#This Row],[Variance]]="","",IF(ISERROR(Table11[[#This Row],[Variance]]/Table11[[#This Row],[Total budget]]),"",Table11[[#This Row],[Variance]]/Table11[[#This Row],[Total budget]]))</f>
        <v/>
      </c>
    </row>
    <row r="86" spans="2:24" s="379" customFormat="1" ht="13.5" hidden="1" x14ac:dyDescent="0.25">
      <c r="B86" s="383" t="str">
        <f>IF('INT-Pivots'!AT86="","",'INT-Pivots'!AT86)</f>
        <v/>
      </c>
      <c r="C86" s="369" t="str">
        <f>IF('INT-Pivots'!AU86="","",'INT-Pivots'!AU86)</f>
        <v/>
      </c>
      <c r="D86" s="383" t="str">
        <f>IF('INT-Pivots'!AV86="","",'INT-Pivots'!AV86)</f>
        <v/>
      </c>
      <c r="E86" s="384" t="str">
        <f>IF('INT-Pivots'!BA86="","",'INT-Pivots'!BA86)</f>
        <v/>
      </c>
      <c r="F86" s="371" t="str">
        <f>IF('INT-Pivots'!BB86="","",'INT-Pivots'!BB86)</f>
        <v/>
      </c>
      <c r="G86" s="371" t="str">
        <f>IF('INT-Pivots'!BC86="","",'INT-Pivots'!BC86)</f>
        <v/>
      </c>
      <c r="H86" s="371" t="str">
        <f>IF('INT-Pivots'!BD86="","",'INT-Pivots'!BD86)</f>
        <v/>
      </c>
      <c r="I86" s="392" t="str">
        <f>IF('INT-Pivots'!AZ86="","",'INT-Pivots'!AZ86)</f>
        <v/>
      </c>
      <c r="J86" s="392" t="str">
        <f>IF('INT-Pivots'!AX86="","",'INT-Pivots'!AX86)</f>
        <v/>
      </c>
      <c r="K86" s="392" t="str">
        <f>IF('INT-Pivots'!BA86="","",'INT-Pivots'!BA86)</f>
        <v/>
      </c>
      <c r="L86" s="407"/>
      <c r="M86" s="380"/>
      <c r="N86" s="382"/>
      <c r="O86" s="380"/>
      <c r="P86" s="382"/>
      <c r="Q86" s="380"/>
      <c r="R86" s="382"/>
      <c r="S86" s="380"/>
      <c r="T86" s="375"/>
      <c r="U86" s="373"/>
      <c r="V86" s="376" t="str">
        <f t="shared" si="2"/>
        <v/>
      </c>
      <c r="W86" s="377" t="str">
        <f>IF(Table11[[#This Row],[Total budget]]="","",IF(ISERROR(Table11[[#This Row],[Total Expenditure]]-Table11[[#This Row],[Total budget]]),"",Table11[[#This Row],[Total Expenditure]]-Table11[[#This Row],[Total budget]]))</f>
        <v/>
      </c>
      <c r="X86" s="378" t="str">
        <f>IF(Table11[[#This Row],[Variance]]="","",IF(ISERROR(Table11[[#This Row],[Variance]]/Table11[[#This Row],[Total budget]]),"",Table11[[#This Row],[Variance]]/Table11[[#This Row],[Total budget]]))</f>
        <v/>
      </c>
    </row>
    <row r="87" spans="2:24" s="379" customFormat="1" ht="13.5" hidden="1" x14ac:dyDescent="0.25">
      <c r="B87" s="383" t="str">
        <f>IF('INT-Pivots'!AT87="","",'INT-Pivots'!AT87)</f>
        <v/>
      </c>
      <c r="C87" s="369" t="str">
        <f>IF('INT-Pivots'!AU87="","",'INT-Pivots'!AU87)</f>
        <v/>
      </c>
      <c r="D87" s="383" t="str">
        <f>IF('INT-Pivots'!AV87="","",'INT-Pivots'!AV87)</f>
        <v/>
      </c>
      <c r="E87" s="384" t="str">
        <f>IF('INT-Pivots'!BA87="","",'INT-Pivots'!BA87)</f>
        <v/>
      </c>
      <c r="F87" s="371" t="str">
        <f>IF('INT-Pivots'!BB87="","",'INT-Pivots'!BB87)</f>
        <v/>
      </c>
      <c r="G87" s="371" t="str">
        <f>IF('INT-Pivots'!BC87="","",'INT-Pivots'!BC87)</f>
        <v/>
      </c>
      <c r="H87" s="371" t="str">
        <f>IF('INT-Pivots'!BD87="","",'INT-Pivots'!BD87)</f>
        <v/>
      </c>
      <c r="I87" s="392" t="str">
        <f>IF('INT-Pivots'!AZ87="","",'INT-Pivots'!AZ87)</f>
        <v/>
      </c>
      <c r="J87" s="392" t="str">
        <f>IF('INT-Pivots'!AX87="","",'INT-Pivots'!AX87)</f>
        <v/>
      </c>
      <c r="K87" s="392" t="str">
        <f>IF('INT-Pivots'!BA87="","",'INT-Pivots'!BA87)</f>
        <v/>
      </c>
      <c r="L87" s="407"/>
      <c r="M87" s="380"/>
      <c r="N87" s="382"/>
      <c r="O87" s="380"/>
      <c r="P87" s="382"/>
      <c r="Q87" s="380"/>
      <c r="R87" s="382"/>
      <c r="S87" s="380"/>
      <c r="T87" s="375"/>
      <c r="U87" s="373"/>
      <c r="V87" s="376" t="str">
        <f t="shared" si="2"/>
        <v/>
      </c>
      <c r="W87" s="377" t="str">
        <f>IF(Table11[[#This Row],[Total budget]]="","",IF(ISERROR(Table11[[#This Row],[Total Expenditure]]-Table11[[#This Row],[Total budget]]),"",Table11[[#This Row],[Total Expenditure]]-Table11[[#This Row],[Total budget]]))</f>
        <v/>
      </c>
      <c r="X87" s="378" t="str">
        <f>IF(Table11[[#This Row],[Variance]]="","",IF(ISERROR(Table11[[#This Row],[Variance]]/Table11[[#This Row],[Total budget]]),"",Table11[[#This Row],[Variance]]/Table11[[#This Row],[Total budget]]))</f>
        <v/>
      </c>
    </row>
    <row r="88" spans="2:24" s="379" customFormat="1" ht="13.5" hidden="1" x14ac:dyDescent="0.25">
      <c r="B88" s="383" t="str">
        <f>IF('INT-Pivots'!AT88="","",'INT-Pivots'!AT88)</f>
        <v/>
      </c>
      <c r="C88" s="369" t="str">
        <f>IF('INT-Pivots'!AU88="","",'INT-Pivots'!AU88)</f>
        <v/>
      </c>
      <c r="D88" s="383" t="str">
        <f>IF('INT-Pivots'!AV88="","",'INT-Pivots'!AV88)</f>
        <v/>
      </c>
      <c r="E88" s="384" t="str">
        <f>IF('INT-Pivots'!BA88="","",'INT-Pivots'!BA88)</f>
        <v/>
      </c>
      <c r="F88" s="371" t="str">
        <f>IF('INT-Pivots'!BB88="","",'INT-Pivots'!BB88)</f>
        <v/>
      </c>
      <c r="G88" s="371" t="str">
        <f>IF('INT-Pivots'!BC88="","",'INT-Pivots'!BC88)</f>
        <v/>
      </c>
      <c r="H88" s="371" t="str">
        <f>IF('INT-Pivots'!BD88="","",'INT-Pivots'!BD88)</f>
        <v/>
      </c>
      <c r="I88" s="392" t="str">
        <f>IF('INT-Pivots'!AZ88="","",'INT-Pivots'!AZ88)</f>
        <v/>
      </c>
      <c r="J88" s="392" t="str">
        <f>IF('INT-Pivots'!AX88="","",'INT-Pivots'!AX88)</f>
        <v/>
      </c>
      <c r="K88" s="392" t="str">
        <f>IF('INT-Pivots'!BA88="","",'INT-Pivots'!BA88)</f>
        <v/>
      </c>
      <c r="L88" s="407"/>
      <c r="M88" s="380"/>
      <c r="N88" s="382"/>
      <c r="O88" s="380"/>
      <c r="P88" s="382"/>
      <c r="Q88" s="380"/>
      <c r="R88" s="382"/>
      <c r="S88" s="380"/>
      <c r="T88" s="375"/>
      <c r="U88" s="373"/>
      <c r="V88" s="376" t="str">
        <f t="shared" si="2"/>
        <v/>
      </c>
      <c r="W88" s="377" t="str">
        <f>IF(Table11[[#This Row],[Total budget]]="","",IF(ISERROR(Table11[[#This Row],[Total Expenditure]]-Table11[[#This Row],[Total budget]]),"",Table11[[#This Row],[Total Expenditure]]-Table11[[#This Row],[Total budget]]))</f>
        <v/>
      </c>
      <c r="X88" s="378" t="str">
        <f>IF(Table11[[#This Row],[Variance]]="","",IF(ISERROR(Table11[[#This Row],[Variance]]/Table11[[#This Row],[Total budget]]),"",Table11[[#This Row],[Variance]]/Table11[[#This Row],[Total budget]]))</f>
        <v/>
      </c>
    </row>
    <row r="89" spans="2:24" s="379" customFormat="1" ht="13.5" hidden="1" x14ac:dyDescent="0.25">
      <c r="B89" s="383" t="str">
        <f>IF('INT-Pivots'!AT89="","",'INT-Pivots'!AT89)</f>
        <v/>
      </c>
      <c r="C89" s="369" t="str">
        <f>IF('INT-Pivots'!AU89="","",'INT-Pivots'!AU89)</f>
        <v/>
      </c>
      <c r="D89" s="383" t="str">
        <f>IF('INT-Pivots'!AV89="","",'INT-Pivots'!AV89)</f>
        <v/>
      </c>
      <c r="E89" s="384" t="str">
        <f>IF('INT-Pivots'!BA89="","",'INT-Pivots'!BA89)</f>
        <v/>
      </c>
      <c r="F89" s="371" t="str">
        <f>IF('INT-Pivots'!BB89="","",'INT-Pivots'!BB89)</f>
        <v/>
      </c>
      <c r="G89" s="371" t="str">
        <f>IF('INT-Pivots'!BC89="","",'INT-Pivots'!BC89)</f>
        <v/>
      </c>
      <c r="H89" s="371" t="str">
        <f>IF('INT-Pivots'!BD89="","",'INT-Pivots'!BD89)</f>
        <v/>
      </c>
      <c r="I89" s="392" t="str">
        <f>IF('INT-Pivots'!AZ89="","",'INT-Pivots'!AZ89)</f>
        <v/>
      </c>
      <c r="J89" s="392" t="str">
        <f>IF('INT-Pivots'!AX89="","",'INT-Pivots'!AX89)</f>
        <v/>
      </c>
      <c r="K89" s="392" t="str">
        <f>IF('INT-Pivots'!BA89="","",'INT-Pivots'!BA89)</f>
        <v/>
      </c>
      <c r="L89" s="407"/>
      <c r="M89" s="380"/>
      <c r="N89" s="382"/>
      <c r="O89" s="380"/>
      <c r="P89" s="382"/>
      <c r="Q89" s="380"/>
      <c r="R89" s="382"/>
      <c r="S89" s="380"/>
      <c r="T89" s="375"/>
      <c r="U89" s="373"/>
      <c r="V89" s="376" t="str">
        <f t="shared" si="2"/>
        <v/>
      </c>
      <c r="W89" s="377" t="str">
        <f>IF(Table11[[#This Row],[Total budget]]="","",IF(ISERROR(Table11[[#This Row],[Total Expenditure]]-Table11[[#This Row],[Total budget]]),"",Table11[[#This Row],[Total Expenditure]]-Table11[[#This Row],[Total budget]]))</f>
        <v/>
      </c>
      <c r="X89" s="378" t="str">
        <f>IF(Table11[[#This Row],[Variance]]="","",IF(ISERROR(Table11[[#This Row],[Variance]]/Table11[[#This Row],[Total budget]]),"",Table11[[#This Row],[Variance]]/Table11[[#This Row],[Total budget]]))</f>
        <v/>
      </c>
    </row>
    <row r="90" spans="2:24" s="379" customFormat="1" ht="13.5" hidden="1" x14ac:dyDescent="0.25">
      <c r="B90" s="383" t="str">
        <f>IF('INT-Pivots'!AT90="","",'INT-Pivots'!AT90)</f>
        <v/>
      </c>
      <c r="C90" s="369" t="str">
        <f>IF('INT-Pivots'!AU90="","",'INT-Pivots'!AU90)</f>
        <v/>
      </c>
      <c r="D90" s="383" t="str">
        <f>IF('INT-Pivots'!AV90="","",'INT-Pivots'!AV90)</f>
        <v/>
      </c>
      <c r="E90" s="384" t="str">
        <f>IF('INT-Pivots'!BA90="","",'INT-Pivots'!BA90)</f>
        <v/>
      </c>
      <c r="F90" s="371" t="str">
        <f>IF('INT-Pivots'!BB90="","",'INT-Pivots'!BB90)</f>
        <v/>
      </c>
      <c r="G90" s="371" t="str">
        <f>IF('INT-Pivots'!BC90="","",'INT-Pivots'!BC90)</f>
        <v/>
      </c>
      <c r="H90" s="371" t="str">
        <f>IF('INT-Pivots'!BD90="","",'INT-Pivots'!BD90)</f>
        <v/>
      </c>
      <c r="I90" s="392" t="str">
        <f>IF('INT-Pivots'!AZ90="","",'INT-Pivots'!AZ90)</f>
        <v/>
      </c>
      <c r="J90" s="392" t="str">
        <f>IF('INT-Pivots'!AX90="","",'INT-Pivots'!AX90)</f>
        <v/>
      </c>
      <c r="K90" s="392" t="str">
        <f>IF('INT-Pivots'!BA90="","",'INT-Pivots'!BA90)</f>
        <v/>
      </c>
      <c r="L90" s="407"/>
      <c r="M90" s="380"/>
      <c r="N90" s="382"/>
      <c r="O90" s="380"/>
      <c r="P90" s="382"/>
      <c r="Q90" s="380"/>
      <c r="R90" s="382"/>
      <c r="S90" s="380"/>
      <c r="T90" s="375"/>
      <c r="U90" s="373"/>
      <c r="V90" s="376" t="str">
        <f t="shared" si="2"/>
        <v/>
      </c>
      <c r="W90" s="377" t="str">
        <f>IF(Table11[[#This Row],[Total budget]]="","",IF(ISERROR(Table11[[#This Row],[Total Expenditure]]-Table11[[#This Row],[Total budget]]),"",Table11[[#This Row],[Total Expenditure]]-Table11[[#This Row],[Total budget]]))</f>
        <v/>
      </c>
      <c r="X90" s="378" t="str">
        <f>IF(Table11[[#This Row],[Variance]]="","",IF(ISERROR(Table11[[#This Row],[Variance]]/Table11[[#This Row],[Total budget]]),"",Table11[[#This Row],[Variance]]/Table11[[#This Row],[Total budget]]))</f>
        <v/>
      </c>
    </row>
    <row r="91" spans="2:24" s="379" customFormat="1" ht="13.5" hidden="1" x14ac:dyDescent="0.25">
      <c r="B91" s="383" t="str">
        <f>IF('INT-Pivots'!AT91="","",'INT-Pivots'!AT91)</f>
        <v/>
      </c>
      <c r="C91" s="369" t="str">
        <f>IF('INT-Pivots'!AU91="","",'INT-Pivots'!AU91)</f>
        <v/>
      </c>
      <c r="D91" s="383" t="str">
        <f>IF('INT-Pivots'!AV91="","",'INT-Pivots'!AV91)</f>
        <v/>
      </c>
      <c r="E91" s="384" t="str">
        <f>IF('INT-Pivots'!BA91="","",'INT-Pivots'!BA91)</f>
        <v/>
      </c>
      <c r="F91" s="371" t="str">
        <f>IF('INT-Pivots'!BB91="","",'INT-Pivots'!BB91)</f>
        <v/>
      </c>
      <c r="G91" s="371" t="str">
        <f>IF('INT-Pivots'!BC91="","",'INT-Pivots'!BC91)</f>
        <v/>
      </c>
      <c r="H91" s="371" t="str">
        <f>IF('INT-Pivots'!BD91="","",'INT-Pivots'!BD91)</f>
        <v/>
      </c>
      <c r="I91" s="392" t="str">
        <f>IF('INT-Pivots'!AZ91="","",'INT-Pivots'!AZ91)</f>
        <v/>
      </c>
      <c r="J91" s="392" t="str">
        <f>IF('INT-Pivots'!AX91="","",'INT-Pivots'!AX91)</f>
        <v/>
      </c>
      <c r="K91" s="392" t="str">
        <f>IF('INT-Pivots'!BA91="","",'INT-Pivots'!BA91)</f>
        <v/>
      </c>
      <c r="L91" s="407"/>
      <c r="M91" s="380"/>
      <c r="N91" s="382"/>
      <c r="O91" s="380"/>
      <c r="P91" s="382"/>
      <c r="Q91" s="380"/>
      <c r="R91" s="382"/>
      <c r="S91" s="380"/>
      <c r="T91" s="375"/>
      <c r="U91" s="373"/>
      <c r="V91" s="376" t="str">
        <f t="shared" si="2"/>
        <v/>
      </c>
      <c r="W91" s="377" t="str">
        <f>IF(Table11[[#This Row],[Total budget]]="","",IF(ISERROR(Table11[[#This Row],[Total Expenditure]]-Table11[[#This Row],[Total budget]]),"",Table11[[#This Row],[Total Expenditure]]-Table11[[#This Row],[Total budget]]))</f>
        <v/>
      </c>
      <c r="X91" s="378" t="str">
        <f>IF(Table11[[#This Row],[Variance]]="","",IF(ISERROR(Table11[[#This Row],[Variance]]/Table11[[#This Row],[Total budget]]),"",Table11[[#This Row],[Variance]]/Table11[[#This Row],[Total budget]]))</f>
        <v/>
      </c>
    </row>
    <row r="92" spans="2:24" s="379" customFormat="1" ht="13.5" hidden="1" x14ac:dyDescent="0.25">
      <c r="B92" s="383" t="str">
        <f>IF('INT-Pivots'!AT92="","",'INT-Pivots'!AT92)</f>
        <v/>
      </c>
      <c r="C92" s="369" t="str">
        <f>IF('INT-Pivots'!AU92="","",'INT-Pivots'!AU92)</f>
        <v/>
      </c>
      <c r="D92" s="383" t="str">
        <f>IF('INT-Pivots'!AV92="","",'INT-Pivots'!AV92)</f>
        <v/>
      </c>
      <c r="E92" s="384" t="str">
        <f>IF('INT-Pivots'!BA92="","",'INT-Pivots'!BA92)</f>
        <v/>
      </c>
      <c r="F92" s="371" t="str">
        <f>IF('INT-Pivots'!BB92="","",'INT-Pivots'!BB92)</f>
        <v/>
      </c>
      <c r="G92" s="371" t="str">
        <f>IF('INT-Pivots'!BC92="","",'INT-Pivots'!BC92)</f>
        <v/>
      </c>
      <c r="H92" s="371" t="str">
        <f>IF('INT-Pivots'!BD92="","",'INT-Pivots'!BD92)</f>
        <v/>
      </c>
      <c r="I92" s="392" t="str">
        <f>IF('INT-Pivots'!AZ92="","",'INT-Pivots'!AZ92)</f>
        <v/>
      </c>
      <c r="J92" s="392" t="str">
        <f>IF('INT-Pivots'!AX92="","",'INT-Pivots'!AX92)</f>
        <v/>
      </c>
      <c r="K92" s="392" t="str">
        <f>IF('INT-Pivots'!BA92="","",'INT-Pivots'!BA92)</f>
        <v/>
      </c>
      <c r="L92" s="407"/>
      <c r="M92" s="380"/>
      <c r="N92" s="382"/>
      <c r="O92" s="380"/>
      <c r="P92" s="382"/>
      <c r="Q92" s="380"/>
      <c r="R92" s="382"/>
      <c r="S92" s="380"/>
      <c r="T92" s="375"/>
      <c r="U92" s="373"/>
      <c r="V92" s="376" t="str">
        <f t="shared" si="2"/>
        <v/>
      </c>
      <c r="W92" s="377" t="str">
        <f>IF(Table11[[#This Row],[Total budget]]="","",IF(ISERROR(Table11[[#This Row],[Total Expenditure]]-Table11[[#This Row],[Total budget]]),"",Table11[[#This Row],[Total Expenditure]]-Table11[[#This Row],[Total budget]]))</f>
        <v/>
      </c>
      <c r="X92" s="378" t="str">
        <f>IF(Table11[[#This Row],[Variance]]="","",IF(ISERROR(Table11[[#This Row],[Variance]]/Table11[[#This Row],[Total budget]]),"",Table11[[#This Row],[Variance]]/Table11[[#This Row],[Total budget]]))</f>
        <v/>
      </c>
    </row>
    <row r="93" spans="2:24" s="379" customFormat="1" ht="13.5" hidden="1" x14ac:dyDescent="0.25">
      <c r="B93" s="383" t="str">
        <f>IF('INT-Pivots'!AT93="","",'INT-Pivots'!AT93)</f>
        <v/>
      </c>
      <c r="C93" s="369" t="str">
        <f>IF('INT-Pivots'!AU93="","",'INT-Pivots'!AU93)</f>
        <v/>
      </c>
      <c r="D93" s="383" t="str">
        <f>IF('INT-Pivots'!AV93="","",'INT-Pivots'!AV93)</f>
        <v/>
      </c>
      <c r="E93" s="384" t="str">
        <f>IF('INT-Pivots'!BA93="","",'INT-Pivots'!BA93)</f>
        <v/>
      </c>
      <c r="F93" s="371" t="str">
        <f>IF('INT-Pivots'!BB93="","",'INT-Pivots'!BB93)</f>
        <v/>
      </c>
      <c r="G93" s="371" t="str">
        <f>IF('INT-Pivots'!BC93="","",'INT-Pivots'!BC93)</f>
        <v/>
      </c>
      <c r="H93" s="371" t="str">
        <f>IF('INT-Pivots'!BD93="","",'INT-Pivots'!BD93)</f>
        <v/>
      </c>
      <c r="I93" s="392" t="str">
        <f>IF('INT-Pivots'!AZ93="","",'INT-Pivots'!AZ93)</f>
        <v/>
      </c>
      <c r="J93" s="392" t="str">
        <f>IF('INT-Pivots'!AX93="","",'INT-Pivots'!AX93)</f>
        <v/>
      </c>
      <c r="K93" s="392" t="str">
        <f>IF('INT-Pivots'!BA93="","",'INT-Pivots'!BA93)</f>
        <v/>
      </c>
      <c r="L93" s="407"/>
      <c r="M93" s="380"/>
      <c r="N93" s="382"/>
      <c r="O93" s="380"/>
      <c r="P93" s="382"/>
      <c r="Q93" s="380"/>
      <c r="R93" s="382"/>
      <c r="S93" s="380"/>
      <c r="T93" s="375"/>
      <c r="U93" s="373"/>
      <c r="V93" s="376" t="str">
        <f t="shared" si="2"/>
        <v/>
      </c>
      <c r="W93" s="377" t="str">
        <f>IF(Table11[[#This Row],[Total budget]]="","",IF(ISERROR(Table11[[#This Row],[Total Expenditure]]-Table11[[#This Row],[Total budget]]),"",Table11[[#This Row],[Total Expenditure]]-Table11[[#This Row],[Total budget]]))</f>
        <v/>
      </c>
      <c r="X93" s="378" t="str">
        <f>IF(Table11[[#This Row],[Variance]]="","",IF(ISERROR(Table11[[#This Row],[Variance]]/Table11[[#This Row],[Total budget]]),"",Table11[[#This Row],[Variance]]/Table11[[#This Row],[Total budget]]))</f>
        <v/>
      </c>
    </row>
    <row r="94" spans="2:24" s="379" customFormat="1" ht="13.5" hidden="1" x14ac:dyDescent="0.25">
      <c r="B94" s="383" t="str">
        <f>IF('INT-Pivots'!AT94="","",'INT-Pivots'!AT94)</f>
        <v/>
      </c>
      <c r="C94" s="369" t="str">
        <f>IF('INT-Pivots'!AU94="","",'INT-Pivots'!AU94)</f>
        <v/>
      </c>
      <c r="D94" s="383" t="str">
        <f>IF('INT-Pivots'!AV94="","",'INT-Pivots'!AV94)</f>
        <v/>
      </c>
      <c r="E94" s="384" t="str">
        <f>IF('INT-Pivots'!BA94="","",'INT-Pivots'!BA94)</f>
        <v/>
      </c>
      <c r="F94" s="371" t="str">
        <f>IF('INT-Pivots'!BB94="","",'INT-Pivots'!BB94)</f>
        <v/>
      </c>
      <c r="G94" s="371" t="str">
        <f>IF('INT-Pivots'!BC94="","",'INT-Pivots'!BC94)</f>
        <v/>
      </c>
      <c r="H94" s="371" t="str">
        <f>IF('INT-Pivots'!BD94="","",'INT-Pivots'!BD94)</f>
        <v/>
      </c>
      <c r="I94" s="392" t="str">
        <f>IF('INT-Pivots'!AZ94="","",'INT-Pivots'!AZ94)</f>
        <v/>
      </c>
      <c r="J94" s="392" t="str">
        <f>IF('INT-Pivots'!AX94="","",'INT-Pivots'!AX94)</f>
        <v/>
      </c>
      <c r="K94" s="392" t="str">
        <f>IF('INT-Pivots'!BA94="","",'INT-Pivots'!BA94)</f>
        <v/>
      </c>
      <c r="L94" s="407"/>
      <c r="M94" s="380"/>
      <c r="N94" s="382"/>
      <c r="O94" s="380"/>
      <c r="P94" s="382"/>
      <c r="Q94" s="380"/>
      <c r="R94" s="382"/>
      <c r="S94" s="380"/>
      <c r="T94" s="375"/>
      <c r="U94" s="373"/>
      <c r="V94" s="376" t="str">
        <f t="shared" si="2"/>
        <v/>
      </c>
      <c r="W94" s="377" t="str">
        <f>IF(Table11[[#This Row],[Total budget]]="","",IF(ISERROR(Table11[[#This Row],[Total Expenditure]]-Table11[[#This Row],[Total budget]]),"",Table11[[#This Row],[Total Expenditure]]-Table11[[#This Row],[Total budget]]))</f>
        <v/>
      </c>
      <c r="X94" s="378" t="str">
        <f>IF(Table11[[#This Row],[Variance]]="","",IF(ISERROR(Table11[[#This Row],[Variance]]/Table11[[#This Row],[Total budget]]),"",Table11[[#This Row],[Variance]]/Table11[[#This Row],[Total budget]]))</f>
        <v/>
      </c>
    </row>
    <row r="95" spans="2:24" s="379" customFormat="1" ht="13.5" hidden="1" x14ac:dyDescent="0.25">
      <c r="B95" s="383" t="str">
        <f>IF('INT-Pivots'!AT95="","",'INT-Pivots'!AT95)</f>
        <v/>
      </c>
      <c r="C95" s="369" t="str">
        <f>IF('INT-Pivots'!AU95="","",'INT-Pivots'!AU95)</f>
        <v/>
      </c>
      <c r="D95" s="383" t="str">
        <f>IF('INT-Pivots'!AV95="","",'INT-Pivots'!AV95)</f>
        <v/>
      </c>
      <c r="E95" s="384" t="str">
        <f>IF('INT-Pivots'!BA95="","",'INT-Pivots'!BA95)</f>
        <v/>
      </c>
      <c r="F95" s="371" t="str">
        <f>IF('INT-Pivots'!BB95="","",'INT-Pivots'!BB95)</f>
        <v/>
      </c>
      <c r="G95" s="371" t="str">
        <f>IF('INT-Pivots'!BC95="","",'INT-Pivots'!BC95)</f>
        <v/>
      </c>
      <c r="H95" s="371" t="str">
        <f>IF('INT-Pivots'!BD95="","",'INT-Pivots'!BD95)</f>
        <v/>
      </c>
      <c r="I95" s="392" t="str">
        <f>IF('INT-Pivots'!AZ95="","",'INT-Pivots'!AZ95)</f>
        <v/>
      </c>
      <c r="J95" s="392" t="str">
        <f>IF('INT-Pivots'!AX95="","",'INT-Pivots'!AX95)</f>
        <v/>
      </c>
      <c r="K95" s="392" t="str">
        <f>IF('INT-Pivots'!BA95="","",'INT-Pivots'!BA95)</f>
        <v/>
      </c>
      <c r="L95" s="407"/>
      <c r="M95" s="380"/>
      <c r="N95" s="382"/>
      <c r="O95" s="380"/>
      <c r="P95" s="382"/>
      <c r="Q95" s="380"/>
      <c r="R95" s="382"/>
      <c r="S95" s="380"/>
      <c r="T95" s="375"/>
      <c r="U95" s="373"/>
      <c r="V95" s="376" t="str">
        <f t="shared" si="2"/>
        <v/>
      </c>
      <c r="W95" s="377" t="str">
        <f>IF(Table11[[#This Row],[Total budget]]="","",IF(ISERROR(Table11[[#This Row],[Total Expenditure]]-Table11[[#This Row],[Total budget]]),"",Table11[[#This Row],[Total Expenditure]]-Table11[[#This Row],[Total budget]]))</f>
        <v/>
      </c>
      <c r="X95" s="378" t="str">
        <f>IF(Table11[[#This Row],[Variance]]="","",IF(ISERROR(Table11[[#This Row],[Variance]]/Table11[[#This Row],[Total budget]]),"",Table11[[#This Row],[Variance]]/Table11[[#This Row],[Total budget]]))</f>
        <v/>
      </c>
    </row>
    <row r="96" spans="2:24" s="379" customFormat="1" ht="13.5" hidden="1" x14ac:dyDescent="0.25">
      <c r="B96" s="383" t="str">
        <f>IF('INT-Pivots'!AT96="","",'INT-Pivots'!AT96)</f>
        <v/>
      </c>
      <c r="C96" s="369" t="str">
        <f>IF('INT-Pivots'!AU96="","",'INT-Pivots'!AU96)</f>
        <v/>
      </c>
      <c r="D96" s="383" t="str">
        <f>IF('INT-Pivots'!AV96="","",'INT-Pivots'!AV96)</f>
        <v/>
      </c>
      <c r="E96" s="384" t="str">
        <f>IF('INT-Pivots'!BA96="","",'INT-Pivots'!BA96)</f>
        <v/>
      </c>
      <c r="F96" s="371" t="str">
        <f>IF('INT-Pivots'!BB96="","",'INT-Pivots'!BB96)</f>
        <v/>
      </c>
      <c r="G96" s="371" t="str">
        <f>IF('INT-Pivots'!BC96="","",'INT-Pivots'!BC96)</f>
        <v/>
      </c>
      <c r="H96" s="371" t="str">
        <f>IF('INT-Pivots'!BD96="","",'INT-Pivots'!BD96)</f>
        <v/>
      </c>
      <c r="I96" s="392" t="str">
        <f>IF('INT-Pivots'!AZ96="","",'INT-Pivots'!AZ96)</f>
        <v/>
      </c>
      <c r="J96" s="392" t="str">
        <f>IF('INT-Pivots'!AX96="","",'INT-Pivots'!AX96)</f>
        <v/>
      </c>
      <c r="K96" s="392" t="str">
        <f>IF('INT-Pivots'!BA96="","",'INT-Pivots'!BA96)</f>
        <v/>
      </c>
      <c r="L96" s="407"/>
      <c r="M96" s="380"/>
      <c r="N96" s="382"/>
      <c r="O96" s="380"/>
      <c r="P96" s="382"/>
      <c r="Q96" s="380"/>
      <c r="R96" s="382"/>
      <c r="S96" s="380"/>
      <c r="T96" s="375"/>
      <c r="U96" s="373"/>
      <c r="V96" s="376" t="str">
        <f t="shared" si="2"/>
        <v/>
      </c>
      <c r="W96" s="377" t="str">
        <f>IF(Table11[[#This Row],[Total budget]]="","",IF(ISERROR(Table11[[#This Row],[Total Expenditure]]-Table11[[#This Row],[Total budget]]),"",Table11[[#This Row],[Total Expenditure]]-Table11[[#This Row],[Total budget]]))</f>
        <v/>
      </c>
      <c r="X96" s="378" t="str">
        <f>IF(Table11[[#This Row],[Variance]]="","",IF(ISERROR(Table11[[#This Row],[Variance]]/Table11[[#This Row],[Total budget]]),"",Table11[[#This Row],[Variance]]/Table11[[#This Row],[Total budget]]))</f>
        <v/>
      </c>
    </row>
    <row r="97" spans="2:24" s="379" customFormat="1" ht="13.5" hidden="1" x14ac:dyDescent="0.25">
      <c r="B97" s="383" t="str">
        <f>IF('INT-Pivots'!AT97="","",'INT-Pivots'!AT97)</f>
        <v/>
      </c>
      <c r="C97" s="369" t="str">
        <f>IF('INT-Pivots'!AU97="","",'INT-Pivots'!AU97)</f>
        <v/>
      </c>
      <c r="D97" s="383" t="str">
        <f>IF('INT-Pivots'!AV97="","",'INT-Pivots'!AV97)</f>
        <v/>
      </c>
      <c r="E97" s="384" t="str">
        <f>IF('INT-Pivots'!BA97="","",'INT-Pivots'!BA97)</f>
        <v/>
      </c>
      <c r="F97" s="371" t="str">
        <f>IF('INT-Pivots'!BB97="","",'INT-Pivots'!BB97)</f>
        <v/>
      </c>
      <c r="G97" s="371" t="str">
        <f>IF('INT-Pivots'!BC97="","",'INT-Pivots'!BC97)</f>
        <v/>
      </c>
      <c r="H97" s="371" t="str">
        <f>IF('INT-Pivots'!BD97="","",'INT-Pivots'!BD97)</f>
        <v/>
      </c>
      <c r="I97" s="392" t="str">
        <f>IF('INT-Pivots'!AZ97="","",'INT-Pivots'!AZ97)</f>
        <v/>
      </c>
      <c r="J97" s="392" t="str">
        <f>IF('INT-Pivots'!AX97="","",'INT-Pivots'!AX97)</f>
        <v/>
      </c>
      <c r="K97" s="392" t="str">
        <f>IF('INT-Pivots'!BA97="","",'INT-Pivots'!BA97)</f>
        <v/>
      </c>
      <c r="L97" s="407"/>
      <c r="M97" s="380"/>
      <c r="N97" s="382"/>
      <c r="O97" s="380"/>
      <c r="P97" s="382"/>
      <c r="Q97" s="380"/>
      <c r="R97" s="382"/>
      <c r="S97" s="380"/>
      <c r="T97" s="375"/>
      <c r="U97" s="373"/>
      <c r="V97" s="376" t="str">
        <f t="shared" si="2"/>
        <v/>
      </c>
      <c r="W97" s="377" t="str">
        <f>IF(Table11[[#This Row],[Total budget]]="","",IF(ISERROR(Table11[[#This Row],[Total Expenditure]]-Table11[[#This Row],[Total budget]]),"",Table11[[#This Row],[Total Expenditure]]-Table11[[#This Row],[Total budget]]))</f>
        <v/>
      </c>
      <c r="X97" s="378" t="str">
        <f>IF(Table11[[#This Row],[Variance]]="","",IF(ISERROR(Table11[[#This Row],[Variance]]/Table11[[#This Row],[Total budget]]),"",Table11[[#This Row],[Variance]]/Table11[[#This Row],[Total budget]]))</f>
        <v/>
      </c>
    </row>
    <row r="98" spans="2:24" s="379" customFormat="1" ht="13.5" hidden="1" x14ac:dyDescent="0.25">
      <c r="B98" s="383" t="str">
        <f>IF('INT-Pivots'!AT98="","",'INT-Pivots'!AT98)</f>
        <v/>
      </c>
      <c r="C98" s="369" t="str">
        <f>IF('INT-Pivots'!AU98="","",'INT-Pivots'!AU98)</f>
        <v/>
      </c>
      <c r="D98" s="383" t="str">
        <f>IF('INT-Pivots'!AV98="","",'INT-Pivots'!AV98)</f>
        <v/>
      </c>
      <c r="E98" s="384" t="str">
        <f>IF('INT-Pivots'!BA98="","",'INT-Pivots'!BA98)</f>
        <v/>
      </c>
      <c r="F98" s="371" t="str">
        <f>IF('INT-Pivots'!BB98="","",'INT-Pivots'!BB98)</f>
        <v/>
      </c>
      <c r="G98" s="371" t="str">
        <f>IF('INT-Pivots'!BC98="","",'INT-Pivots'!BC98)</f>
        <v/>
      </c>
      <c r="H98" s="371" t="str">
        <f>IF('INT-Pivots'!BD98="","",'INT-Pivots'!BD98)</f>
        <v/>
      </c>
      <c r="I98" s="392" t="str">
        <f>IF('INT-Pivots'!AZ98="","",'INT-Pivots'!AZ98)</f>
        <v/>
      </c>
      <c r="J98" s="392" t="str">
        <f>IF('INT-Pivots'!AX98="","",'INT-Pivots'!AX98)</f>
        <v/>
      </c>
      <c r="K98" s="392" t="str">
        <f>IF('INT-Pivots'!BA98="","",'INT-Pivots'!BA98)</f>
        <v/>
      </c>
      <c r="L98" s="407"/>
      <c r="M98" s="380"/>
      <c r="N98" s="382"/>
      <c r="O98" s="380"/>
      <c r="P98" s="382"/>
      <c r="Q98" s="380"/>
      <c r="R98" s="382"/>
      <c r="S98" s="380"/>
      <c r="T98" s="375"/>
      <c r="U98" s="373"/>
      <c r="V98" s="376" t="str">
        <f t="shared" si="2"/>
        <v/>
      </c>
      <c r="W98" s="377" t="str">
        <f>IF(Table11[[#This Row],[Total budget]]="","",IF(ISERROR(Table11[[#This Row],[Total Expenditure]]-Table11[[#This Row],[Total budget]]),"",Table11[[#This Row],[Total Expenditure]]-Table11[[#This Row],[Total budget]]))</f>
        <v/>
      </c>
      <c r="X98" s="378" t="str">
        <f>IF(Table11[[#This Row],[Variance]]="","",IF(ISERROR(Table11[[#This Row],[Variance]]/Table11[[#This Row],[Total budget]]),"",Table11[[#This Row],[Variance]]/Table11[[#This Row],[Total budget]]))</f>
        <v/>
      </c>
    </row>
    <row r="99" spans="2:24" s="379" customFormat="1" ht="13.5" hidden="1" x14ac:dyDescent="0.25">
      <c r="B99" s="383" t="str">
        <f>IF('INT-Pivots'!AT99="","",'INT-Pivots'!AT99)</f>
        <v/>
      </c>
      <c r="C99" s="369" t="str">
        <f>IF('INT-Pivots'!AU99="","",'INT-Pivots'!AU99)</f>
        <v/>
      </c>
      <c r="D99" s="383" t="str">
        <f>IF('INT-Pivots'!AV99="","",'INT-Pivots'!AV99)</f>
        <v/>
      </c>
      <c r="E99" s="384" t="str">
        <f>IF('INT-Pivots'!BA99="","",'INT-Pivots'!BA99)</f>
        <v/>
      </c>
      <c r="F99" s="371" t="str">
        <f>IF('INT-Pivots'!BB99="","",'INT-Pivots'!BB99)</f>
        <v/>
      </c>
      <c r="G99" s="371" t="str">
        <f>IF('INT-Pivots'!BC99="","",'INT-Pivots'!BC99)</f>
        <v/>
      </c>
      <c r="H99" s="371" t="str">
        <f>IF('INT-Pivots'!BD99="","",'INT-Pivots'!BD99)</f>
        <v/>
      </c>
      <c r="I99" s="392" t="str">
        <f>IF('INT-Pivots'!AZ99="","",'INT-Pivots'!AZ99)</f>
        <v/>
      </c>
      <c r="J99" s="392" t="str">
        <f>IF('INT-Pivots'!AX99="","",'INT-Pivots'!AX99)</f>
        <v/>
      </c>
      <c r="K99" s="392" t="str">
        <f>IF('INT-Pivots'!BA99="","",'INT-Pivots'!BA99)</f>
        <v/>
      </c>
      <c r="L99" s="407"/>
      <c r="M99" s="380"/>
      <c r="N99" s="382"/>
      <c r="O99" s="380"/>
      <c r="P99" s="382"/>
      <c r="Q99" s="380"/>
      <c r="R99" s="382"/>
      <c r="S99" s="380"/>
      <c r="T99" s="375"/>
      <c r="U99" s="373"/>
      <c r="V99" s="376" t="str">
        <f t="shared" si="2"/>
        <v/>
      </c>
      <c r="W99" s="377" t="str">
        <f>IF(Table11[[#This Row],[Total budget]]="","",IF(ISERROR(Table11[[#This Row],[Total Expenditure]]-Table11[[#This Row],[Total budget]]),"",Table11[[#This Row],[Total Expenditure]]-Table11[[#This Row],[Total budget]]))</f>
        <v/>
      </c>
      <c r="X99" s="378" t="str">
        <f>IF(Table11[[#This Row],[Variance]]="","",IF(ISERROR(Table11[[#This Row],[Variance]]/Table11[[#This Row],[Total budget]]),"",Table11[[#This Row],[Variance]]/Table11[[#This Row],[Total budget]]))</f>
        <v/>
      </c>
    </row>
    <row r="100" spans="2:24" s="379" customFormat="1" ht="13.5" hidden="1" x14ac:dyDescent="0.25">
      <c r="B100" s="383" t="str">
        <f>IF('INT-Pivots'!AT100="","",'INT-Pivots'!AT100)</f>
        <v/>
      </c>
      <c r="C100" s="369" t="str">
        <f>IF('INT-Pivots'!AU100="","",'INT-Pivots'!AU100)</f>
        <v/>
      </c>
      <c r="D100" s="383" t="str">
        <f>IF('INT-Pivots'!AV100="","",'INT-Pivots'!AV100)</f>
        <v/>
      </c>
      <c r="E100" s="384" t="str">
        <f>IF('INT-Pivots'!BA100="","",'INT-Pivots'!BA100)</f>
        <v/>
      </c>
      <c r="F100" s="371" t="str">
        <f>IF('INT-Pivots'!BB100="","",'INT-Pivots'!BB100)</f>
        <v/>
      </c>
      <c r="G100" s="371" t="str">
        <f>IF('INT-Pivots'!BC100="","",'INT-Pivots'!BC100)</f>
        <v/>
      </c>
      <c r="H100" s="371" t="str">
        <f>IF('INT-Pivots'!BD100="","",'INT-Pivots'!BD100)</f>
        <v/>
      </c>
      <c r="I100" s="392" t="str">
        <f>IF('INT-Pivots'!AZ100="","",'INT-Pivots'!AZ100)</f>
        <v/>
      </c>
      <c r="J100" s="392" t="str">
        <f>IF('INT-Pivots'!AX100="","",'INT-Pivots'!AX100)</f>
        <v/>
      </c>
      <c r="K100" s="392" t="str">
        <f>IF('INT-Pivots'!BA100="","",'INT-Pivots'!BA100)</f>
        <v/>
      </c>
      <c r="L100" s="407"/>
      <c r="M100" s="380"/>
      <c r="N100" s="382"/>
      <c r="O100" s="380"/>
      <c r="P100" s="382"/>
      <c r="Q100" s="380"/>
      <c r="R100" s="382"/>
      <c r="S100" s="380"/>
      <c r="T100" s="375"/>
      <c r="U100" s="373"/>
      <c r="V100" s="376" t="str">
        <f t="shared" si="2"/>
        <v/>
      </c>
      <c r="W100" s="377" t="str">
        <f>IF(Table11[[#This Row],[Total budget]]="","",IF(ISERROR(Table11[[#This Row],[Total Expenditure]]-Table11[[#This Row],[Total budget]]),"",Table11[[#This Row],[Total Expenditure]]-Table11[[#This Row],[Total budget]]))</f>
        <v/>
      </c>
      <c r="X100" s="378" t="str">
        <f>IF(Table11[[#This Row],[Variance]]="","",IF(ISERROR(Table11[[#This Row],[Variance]]/Table11[[#This Row],[Total budget]]),"",Table11[[#This Row],[Variance]]/Table11[[#This Row],[Total budget]]))</f>
        <v/>
      </c>
    </row>
    <row r="101" spans="2:24" s="379" customFormat="1" ht="13.5" hidden="1" x14ac:dyDescent="0.25">
      <c r="B101" s="393" t="s">
        <v>25</v>
      </c>
      <c r="C101" s="394"/>
      <c r="D101" s="383"/>
      <c r="E101" s="384"/>
      <c r="F101" s="371"/>
      <c r="G101" s="371"/>
      <c r="H101" s="371"/>
      <c r="I101" s="395"/>
      <c r="J101" s="395"/>
      <c r="K101" s="395"/>
      <c r="L101" s="408"/>
      <c r="M101" s="385"/>
      <c r="N101" s="396"/>
      <c r="O101" s="385"/>
      <c r="P101" s="386"/>
      <c r="Q101" s="385"/>
      <c r="R101" s="386"/>
      <c r="S101" s="385"/>
      <c r="T101" s="387"/>
      <c r="U101" s="388"/>
      <c r="V101" s="389"/>
      <c r="W101" s="390"/>
      <c r="X101" s="391"/>
    </row>
    <row r="102" spans="2:24" x14ac:dyDescent="0.25">
      <c r="C102" s="397"/>
      <c r="D102" s="397"/>
      <c r="E102" s="398"/>
    </row>
    <row r="103" spans="2:24" x14ac:dyDescent="0.25">
      <c r="C103" s="397"/>
      <c r="D103" s="397"/>
      <c r="E103" s="398"/>
    </row>
    <row r="104" spans="2:24" x14ac:dyDescent="0.25">
      <c r="C104" s="397"/>
      <c r="D104" s="397"/>
      <c r="E104" s="398"/>
    </row>
    <row r="105" spans="2:24" x14ac:dyDescent="0.25">
      <c r="C105" s="397"/>
      <c r="D105" s="397"/>
      <c r="E105" s="398"/>
    </row>
    <row r="106" spans="2:24" x14ac:dyDescent="0.25">
      <c r="C106" s="397"/>
      <c r="D106" s="397"/>
      <c r="E106" s="398"/>
    </row>
    <row r="107" spans="2:24" x14ac:dyDescent="0.25">
      <c r="C107" s="397"/>
      <c r="D107" s="397"/>
      <c r="E107" s="398"/>
    </row>
    <row r="108" spans="2:24" x14ac:dyDescent="0.25">
      <c r="C108" s="397"/>
      <c r="D108" s="397"/>
      <c r="E108" s="398"/>
    </row>
    <row r="109" spans="2:24" x14ac:dyDescent="0.25">
      <c r="C109" s="397"/>
      <c r="D109" s="397"/>
      <c r="E109" s="398"/>
    </row>
    <row r="110" spans="2:24" x14ac:dyDescent="0.25">
      <c r="C110" s="397"/>
      <c r="D110" s="397"/>
      <c r="E110" s="398"/>
    </row>
    <row r="111" spans="2:24" x14ac:dyDescent="0.25">
      <c r="C111" s="397"/>
      <c r="D111" s="397"/>
      <c r="E111" s="398"/>
    </row>
    <row r="112" spans="2:24" x14ac:dyDescent="0.25">
      <c r="C112" s="397"/>
      <c r="D112" s="397"/>
      <c r="E112" s="398"/>
    </row>
    <row r="113" spans="3:5" x14ac:dyDescent="0.25">
      <c r="C113" s="397"/>
      <c r="D113" s="397"/>
      <c r="E113" s="398"/>
    </row>
    <row r="114" spans="3:5" x14ac:dyDescent="0.25">
      <c r="C114" s="397"/>
      <c r="D114" s="397"/>
      <c r="E114" s="398"/>
    </row>
    <row r="115" spans="3:5" x14ac:dyDescent="0.25">
      <c r="C115" s="397"/>
      <c r="D115" s="397"/>
      <c r="E115" s="398"/>
    </row>
    <row r="116" spans="3:5" x14ac:dyDescent="0.25">
      <c r="C116" s="397"/>
      <c r="D116" s="397"/>
      <c r="E116" s="398"/>
    </row>
    <row r="117" spans="3:5" x14ac:dyDescent="0.25">
      <c r="C117" s="397"/>
      <c r="D117" s="397"/>
      <c r="E117" s="398"/>
    </row>
    <row r="118" spans="3:5" x14ac:dyDescent="0.25">
      <c r="C118" s="397"/>
      <c r="D118" s="397"/>
      <c r="E118" s="398"/>
    </row>
    <row r="119" spans="3:5" x14ac:dyDescent="0.25">
      <c r="C119" s="397"/>
      <c r="D119" s="397"/>
      <c r="E119" s="398"/>
    </row>
    <row r="120" spans="3:5" x14ac:dyDescent="0.25">
      <c r="C120" s="397"/>
      <c r="D120" s="397"/>
      <c r="E120" s="398"/>
    </row>
    <row r="121" spans="3:5" x14ac:dyDescent="0.25">
      <c r="C121" s="397"/>
      <c r="D121" s="397"/>
      <c r="E121" s="398"/>
    </row>
    <row r="122" spans="3:5" x14ac:dyDescent="0.25">
      <c r="C122" s="397"/>
      <c r="D122" s="397"/>
      <c r="E122" s="398"/>
    </row>
    <row r="123" spans="3:5" x14ac:dyDescent="0.25">
      <c r="C123" s="397"/>
      <c r="D123" s="397"/>
      <c r="E123" s="398"/>
    </row>
    <row r="124" spans="3:5" x14ac:dyDescent="0.25">
      <c r="C124" s="397"/>
      <c r="D124" s="397"/>
      <c r="E124" s="398"/>
    </row>
    <row r="125" spans="3:5" x14ac:dyDescent="0.25">
      <c r="C125" s="397"/>
      <c r="D125" s="397"/>
      <c r="E125" s="398"/>
    </row>
    <row r="126" spans="3:5" x14ac:dyDescent="0.25">
      <c r="C126" s="397"/>
      <c r="D126" s="397"/>
      <c r="E126" s="398"/>
    </row>
    <row r="127" spans="3:5" x14ac:dyDescent="0.25">
      <c r="C127" s="397"/>
      <c r="D127" s="397"/>
      <c r="E127" s="398"/>
    </row>
    <row r="128" spans="3:5" x14ac:dyDescent="0.25">
      <c r="C128" s="397"/>
      <c r="D128" s="397"/>
      <c r="E128" s="398"/>
    </row>
    <row r="129" spans="3:5" x14ac:dyDescent="0.25">
      <c r="C129" s="397"/>
      <c r="D129" s="397"/>
      <c r="E129" s="398"/>
    </row>
    <row r="130" spans="3:5" x14ac:dyDescent="0.25">
      <c r="C130" s="397"/>
      <c r="D130" s="397"/>
      <c r="E130" s="398"/>
    </row>
    <row r="131" spans="3:5" x14ac:dyDescent="0.25">
      <c r="C131" s="397"/>
      <c r="D131" s="397"/>
      <c r="E131" s="398"/>
    </row>
    <row r="132" spans="3:5" x14ac:dyDescent="0.25">
      <c r="C132" s="397"/>
      <c r="D132" s="397"/>
      <c r="E132" s="398"/>
    </row>
    <row r="133" spans="3:5" x14ac:dyDescent="0.25">
      <c r="C133" s="397"/>
      <c r="D133" s="397"/>
      <c r="E133" s="398"/>
    </row>
    <row r="134" spans="3:5" x14ac:dyDescent="0.25">
      <c r="C134" s="397"/>
      <c r="D134" s="397"/>
      <c r="E134" s="398"/>
    </row>
    <row r="135" spans="3:5" x14ac:dyDescent="0.25">
      <c r="C135" s="397"/>
      <c r="D135" s="397"/>
      <c r="E135" s="398"/>
    </row>
    <row r="136" spans="3:5" x14ac:dyDescent="0.25">
      <c r="C136" s="397"/>
      <c r="D136" s="397"/>
      <c r="E136" s="398"/>
    </row>
    <row r="137" spans="3:5" x14ac:dyDescent="0.25">
      <c r="C137" s="397"/>
      <c r="D137" s="397"/>
      <c r="E137" s="398"/>
    </row>
    <row r="138" spans="3:5" x14ac:dyDescent="0.25">
      <c r="C138" s="397"/>
      <c r="D138" s="397"/>
      <c r="E138" s="398"/>
    </row>
    <row r="139" spans="3:5" x14ac:dyDescent="0.25">
      <c r="C139" s="397"/>
      <c r="D139" s="397"/>
      <c r="E139" s="398"/>
    </row>
    <row r="140" spans="3:5" x14ac:dyDescent="0.25">
      <c r="C140" s="397"/>
      <c r="D140" s="397"/>
      <c r="E140" s="398"/>
    </row>
    <row r="141" spans="3:5" x14ac:dyDescent="0.25">
      <c r="C141" s="397"/>
      <c r="D141" s="397"/>
      <c r="E141" s="398"/>
    </row>
    <row r="142" spans="3:5" x14ac:dyDescent="0.25">
      <c r="C142" s="397"/>
      <c r="D142" s="397"/>
      <c r="E142" s="398"/>
    </row>
    <row r="143" spans="3:5" x14ac:dyDescent="0.25">
      <c r="C143" s="397"/>
      <c r="D143" s="397"/>
      <c r="E143" s="398"/>
    </row>
    <row r="144" spans="3:5" x14ac:dyDescent="0.25">
      <c r="C144" s="397"/>
      <c r="D144" s="397"/>
      <c r="E144" s="398"/>
    </row>
    <row r="145" spans="3:5" x14ac:dyDescent="0.25">
      <c r="C145" s="397"/>
      <c r="D145" s="397"/>
      <c r="E145" s="398"/>
    </row>
    <row r="146" spans="3:5" x14ac:dyDescent="0.25">
      <c r="C146" s="397"/>
      <c r="D146" s="397"/>
      <c r="E146" s="398"/>
    </row>
    <row r="147" spans="3:5" x14ac:dyDescent="0.25">
      <c r="C147" s="397"/>
      <c r="D147" s="397"/>
      <c r="E147" s="398"/>
    </row>
    <row r="148" spans="3:5" x14ac:dyDescent="0.25">
      <c r="C148" s="397"/>
      <c r="D148" s="397"/>
      <c r="E148" s="398"/>
    </row>
    <row r="149" spans="3:5" x14ac:dyDescent="0.25">
      <c r="C149" s="397"/>
      <c r="D149" s="397"/>
      <c r="E149" s="398"/>
    </row>
  </sheetData>
  <sheetProtection formatRows="0"/>
  <mergeCells count="19">
    <mergeCell ref="AM1:AR3"/>
    <mergeCell ref="L4:M4"/>
    <mergeCell ref="N4:O4"/>
    <mergeCell ref="V4:X4"/>
    <mergeCell ref="P4:Q4"/>
    <mergeCell ref="R4:S4"/>
    <mergeCell ref="T4:U4"/>
    <mergeCell ref="V1:X3"/>
    <mergeCell ref="T1:U3"/>
    <mergeCell ref="R1:S3"/>
    <mergeCell ref="P1:Q3"/>
    <mergeCell ref="N1:O3"/>
    <mergeCell ref="L1:M3"/>
    <mergeCell ref="AA1:AF3"/>
    <mergeCell ref="B4:H4"/>
    <mergeCell ref="F1:G1"/>
    <mergeCell ref="Z6:AD10"/>
    <mergeCell ref="Z5:AD5"/>
    <mergeCell ref="AG1:AL3"/>
  </mergeCells>
  <conditionalFormatting sqref="B6:X101">
    <cfRule type="expression" dxfId="9" priority="6">
      <formula>$B6=""</formula>
    </cfRule>
  </conditionalFormatting>
  <conditionalFormatting sqref="N6:O101">
    <cfRule type="expression" dxfId="8" priority="5">
      <formula>$M6=""</formula>
    </cfRule>
  </conditionalFormatting>
  <conditionalFormatting sqref="P6:Q101">
    <cfRule type="expression" dxfId="7" priority="4">
      <formula>$O6=""</formula>
    </cfRule>
  </conditionalFormatting>
  <conditionalFormatting sqref="R6:S101">
    <cfRule type="expression" dxfId="6" priority="3">
      <formula>$Q6=""</formula>
    </cfRule>
  </conditionalFormatting>
  <conditionalFormatting sqref="T6:U101">
    <cfRule type="expression" dxfId="5" priority="2">
      <formula>$S6=""</formula>
    </cfRule>
  </conditionalFormatting>
  <conditionalFormatting sqref="X6:X101">
    <cfRule type="expression" dxfId="4" priority="1">
      <formula>$X6&gt;0</formula>
    </cfRule>
  </conditionalFormatting>
  <dataValidations count="4">
    <dataValidation type="textLength" operator="lessThanOrEqual" allowBlank="1" showInputMessage="1" showErrorMessage="1" promptTitle="Comments" prompt="Explain any changes, variance, or issues here. If no comments, enter &quot;N/A&quot;. " sqref="O6:O100 U6:U100 Q6:Q100 M6:M100" xr:uid="{2800617F-AA42-4228-9C4A-2B6B5BFB0ED5}">
      <formula1>800</formula1>
    </dataValidation>
    <dataValidation type="whole" operator="lessThanOrEqual" allowBlank="1" showInputMessage="1" showErrorMessage="1" promptTitle="Comments" prompt="Explain any changes, variance, or issues here. If no comments, enter &quot;N/A&quot;. " sqref="S6:S100" xr:uid="{16B23178-2E4E-4200-917B-47B3D7B10CBD}">
      <formula1>800</formula1>
    </dataValidation>
    <dataValidation type="decimal" operator="greaterThanOrEqual" allowBlank="1" showInputMessage="1" showErrorMessage="1" sqref="L38:L100 L6:L37 N39:N100 N6:N38" xr:uid="{C73DF8A4-B1ED-459C-9455-338E5E18EF5A}">
      <formula1>0</formula1>
    </dataValidation>
    <dataValidation type="decimal" operator="greaterThanOrEqual" allowBlank="1" showInputMessage="1" showErrorMessage="1" promptTitle="Expenditure amount" prompt="Enter the expenditure amount for this reporting period. If nothing has been spent, enter 0." sqref="R6:R100 P29:P100 P6:P28 T6:T100" xr:uid="{FA65446C-EBDD-41D6-B99A-0C3EBC43BF8E}">
      <formula1>0</formula1>
    </dataValidation>
  </dataValidations>
  <hyperlinks>
    <hyperlink ref="F1" location="'3. Expenditures'!AE6" display="How to use this form" xr:uid="{9DD73E64-0A4A-4DA4-867F-EDE8C73453D3}"/>
  </hyperlinks>
  <pageMargins left="0.7" right="0.7" top="0.75" bottom="0.75" header="0.3" footer="0.3"/>
  <pageSetup paperSize="8"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30BE8-F8DF-480F-AD69-40C84313C009}">
  <sheetPr codeName="Sheet14"/>
  <dimension ref="A1:AQ38"/>
  <sheetViews>
    <sheetView showGridLines="0" zoomScale="80" zoomScaleNormal="80" workbookViewId="0">
      <pane xSplit="5" ySplit="5" topLeftCell="F6" activePane="bottomRight" state="frozen"/>
      <selection pane="topRight" activeCell="F1" sqref="F1"/>
      <selection pane="bottomLeft" activeCell="A6" sqref="A6"/>
      <selection pane="bottomRight" activeCell="F41" sqref="F41"/>
    </sheetView>
  </sheetViews>
  <sheetFormatPr defaultColWidth="9.140625" defaultRowHeight="16.5" x14ac:dyDescent="0.3"/>
  <cols>
    <col min="1" max="1" width="1.7109375" style="11" customWidth="1"/>
    <col min="2" max="2" width="26.42578125" style="16" customWidth="1"/>
    <col min="3" max="3" width="16.28515625" style="21" customWidth="1"/>
    <col min="4" max="4" width="10.28515625" style="21" customWidth="1"/>
    <col min="5" max="5" width="11.85546875" style="21" customWidth="1"/>
    <col min="6" max="6" width="14.7109375" style="15" customWidth="1"/>
    <col min="7" max="7" width="11.42578125" style="11" customWidth="1"/>
    <col min="8" max="8" width="16.28515625" style="11" customWidth="1"/>
    <col min="9" max="9" width="25.7109375" style="11" customWidth="1"/>
    <col min="10" max="10" width="17.28515625" style="11" customWidth="1"/>
    <col min="11" max="11" width="25.7109375" style="11" customWidth="1"/>
    <col min="12" max="12" width="12.7109375" style="11" customWidth="1"/>
    <col min="13" max="13" width="31.28515625" style="11" customWidth="1"/>
    <col min="14" max="14" width="16.28515625" style="11" customWidth="1"/>
    <col min="15" max="15" width="15" style="11" customWidth="1"/>
    <col min="16" max="16" width="19.42578125" style="11" customWidth="1"/>
    <col min="17" max="17" width="15" style="11" customWidth="1"/>
    <col min="18" max="18" width="14" style="11" customWidth="1"/>
    <col min="19" max="19" width="15.28515625" style="11" customWidth="1"/>
    <col min="20" max="20" width="14.140625" style="11" customWidth="1"/>
    <col min="21" max="21" width="13.28515625" style="11" customWidth="1"/>
    <col min="22" max="22" width="12.42578125" style="11" customWidth="1"/>
    <col min="23" max="23" width="16.140625" style="11" customWidth="1"/>
    <col min="24" max="24" width="20.42578125" style="11" customWidth="1"/>
    <col min="25" max="25" width="16.140625" style="11" customWidth="1"/>
    <col min="26" max="26" width="15" style="11" customWidth="1"/>
    <col min="27" max="27" width="16.42578125" style="11" customWidth="1"/>
    <col min="28" max="28" width="11.42578125" style="11" customWidth="1"/>
    <col min="29" max="29" width="11.7109375" style="11" customWidth="1"/>
    <col min="30" max="30" width="13.28515625" style="11" customWidth="1"/>
    <col min="31" max="36" width="12.7109375" style="11" hidden="1" customWidth="1"/>
    <col min="37" max="37" width="4.28515625" style="11" customWidth="1"/>
    <col min="38" max="16384" width="9.140625" style="11"/>
  </cols>
  <sheetData>
    <row r="1" spans="1:43" s="22" customFormat="1" ht="33" customHeight="1" x14ac:dyDescent="0.3">
      <c r="B1" s="72" t="s">
        <v>256</v>
      </c>
      <c r="D1" s="267" t="s">
        <v>87</v>
      </c>
      <c r="E1" s="147"/>
      <c r="F1" s="21"/>
    </row>
    <row r="2" spans="1:43" s="81" customFormat="1" ht="13.5" x14ac:dyDescent="0.25">
      <c r="B2" s="82" t="str">
        <f>'1.Signature page'!C3</f>
        <v>Accelerating actions to improve organic waste management and reduce methane emissions. (PA-24-003)</v>
      </c>
      <c r="C2" s="83"/>
      <c r="D2" s="83"/>
      <c r="E2" s="83"/>
      <c r="F2" s="61"/>
    </row>
    <row r="3" spans="1:43" s="81" customFormat="1" ht="13.5" x14ac:dyDescent="0.25">
      <c r="B3" s="84" t="str">
        <f>'1.Signature page'!C4</f>
        <v>UNDP Panama</v>
      </c>
      <c r="C3" s="71"/>
      <c r="D3" s="71"/>
      <c r="E3" s="71"/>
      <c r="F3" s="61"/>
    </row>
    <row r="4" spans="1:43" s="81" customFormat="1" ht="20.100000000000001" customHeight="1" thickBot="1" x14ac:dyDescent="0.3">
      <c r="B4" s="99" t="str">
        <f>CONCATENATE("Outputs to report by project end: ",COUNTIF('INT-Pivots'!U6:U50,"*"))</f>
        <v>Outputs to report by project end: 9</v>
      </c>
      <c r="C4" s="71"/>
      <c r="D4" s="71"/>
      <c r="E4" s="71"/>
      <c r="F4" s="61"/>
      <c r="O4" s="473" t="s">
        <v>257</v>
      </c>
      <c r="P4" s="473"/>
      <c r="Q4" s="473"/>
      <c r="R4" s="473"/>
      <c r="S4" s="473"/>
      <c r="T4" s="473"/>
      <c r="U4" s="473"/>
      <c r="V4" s="473"/>
      <c r="W4" s="473" t="s">
        <v>258</v>
      </c>
      <c r="X4" s="473"/>
      <c r="Y4" s="473"/>
      <c r="Z4" s="473"/>
      <c r="AA4" s="473"/>
      <c r="AB4" s="473"/>
      <c r="AC4" s="473"/>
      <c r="AD4" s="473"/>
    </row>
    <row r="5" spans="1:43" s="131" customFormat="1" ht="34.35" customHeight="1" thickBot="1" x14ac:dyDescent="0.3">
      <c r="A5" s="126"/>
      <c r="B5" s="127" t="s">
        <v>259</v>
      </c>
      <c r="C5" s="127" t="s">
        <v>90</v>
      </c>
      <c r="D5" s="128" t="s">
        <v>91</v>
      </c>
      <c r="E5" s="128" t="s">
        <v>92</v>
      </c>
      <c r="F5" s="148" t="s">
        <v>260</v>
      </c>
      <c r="G5" s="129" t="s">
        <v>261</v>
      </c>
      <c r="H5" s="148" t="s">
        <v>262</v>
      </c>
      <c r="I5" s="129" t="s">
        <v>263</v>
      </c>
      <c r="J5" s="148" t="s">
        <v>264</v>
      </c>
      <c r="K5" s="129" t="s">
        <v>265</v>
      </c>
      <c r="L5" s="148" t="s">
        <v>266</v>
      </c>
      <c r="M5" s="129" t="s">
        <v>267</v>
      </c>
      <c r="N5" s="129" t="s">
        <v>268</v>
      </c>
      <c r="O5" s="129" t="s">
        <v>269</v>
      </c>
      <c r="P5" s="129" t="s">
        <v>270</v>
      </c>
      <c r="Q5" s="129" t="s">
        <v>271</v>
      </c>
      <c r="R5" s="129" t="s">
        <v>272</v>
      </c>
      <c r="S5" s="129" t="s">
        <v>273</v>
      </c>
      <c r="T5" s="129" t="s">
        <v>274</v>
      </c>
      <c r="U5" s="129" t="s">
        <v>275</v>
      </c>
      <c r="V5" s="129" t="s">
        <v>276</v>
      </c>
      <c r="W5" s="129" t="s">
        <v>277</v>
      </c>
      <c r="X5" s="129" t="s">
        <v>278</v>
      </c>
      <c r="Y5" s="129" t="s">
        <v>279</v>
      </c>
      <c r="Z5" s="129" t="s">
        <v>280</v>
      </c>
      <c r="AA5" s="129" t="s">
        <v>281</v>
      </c>
      <c r="AB5" s="129" t="s">
        <v>282</v>
      </c>
      <c r="AC5" s="129" t="s">
        <v>283</v>
      </c>
      <c r="AD5" s="129" t="s">
        <v>284</v>
      </c>
      <c r="AE5" s="130" t="s">
        <v>241</v>
      </c>
      <c r="AF5" s="130" t="s">
        <v>99</v>
      </c>
      <c r="AG5" s="130" t="s">
        <v>240</v>
      </c>
      <c r="AH5" s="130" t="s">
        <v>285</v>
      </c>
      <c r="AI5" s="130" t="s">
        <v>98</v>
      </c>
      <c r="AJ5" s="130" t="s">
        <v>286</v>
      </c>
      <c r="AK5" s="126"/>
      <c r="AL5" s="474" t="s">
        <v>35</v>
      </c>
      <c r="AM5" s="474"/>
      <c r="AN5" s="474"/>
      <c r="AO5" s="474"/>
      <c r="AP5" s="474"/>
      <c r="AQ5" s="247"/>
    </row>
    <row r="6" spans="1:43" s="77" customFormat="1" ht="68.25" thickBot="1" x14ac:dyDescent="0.3">
      <c r="A6" s="76"/>
      <c r="B6" s="258" t="str">
        <f>IF('INT-Pivots'!V6="","",'INT-Pivots'!V6)</f>
        <v>Output 1.1 Pre-feasibility studies for organic waste treatment options</v>
      </c>
      <c r="C6" s="259" t="str">
        <f>IF('INT-Pivots'!W6="","",'INT-Pivots'!W6)</f>
        <v>Number of plans, policies, laws, or regulations drafted or updated</v>
      </c>
      <c r="D6" s="260" t="str">
        <f>IF('INT-Pivots'!X6="","",'INT-Pivots'!X6)</f>
        <v>1</v>
      </c>
      <c r="E6" s="259" t="str">
        <f>IF('INT-Pivots'!Y6="","",'INT-Pivots'!Y6)</f>
        <v>1 pre-feasibility study report developed.</v>
      </c>
      <c r="F6" s="261" t="str">
        <f>IF(ISERROR(VLOOKUP($C6,'Indicator validation'!$P$4:$T$12,2)),"",VLOOKUP($C6,'Indicator validation'!$P$4:$T$12,2))</f>
        <v>Amount:</v>
      </c>
      <c r="G6" s="255"/>
      <c r="H6" s="261" t="str">
        <f>IF(ISERROR(VLOOKUP($C6,'Indicator validation'!$P$4:$T$12,3)),"",VLOOKUP($C6,'Indicator validation'!$P$4:$T$12,3))</f>
        <v>Type:</v>
      </c>
      <c r="I6" s="137"/>
      <c r="J6" s="261" t="str">
        <f>IF(ISERROR(VLOOKUP($C6,'Indicator validation'!$P$4:$T$12,4)),"",VLOOKUP($C6,'Indicator validation'!$P$4:$T$12,4))</f>
        <v>Scale:</v>
      </c>
      <c r="K6" s="137"/>
      <c r="L6" s="261" t="str">
        <f>IF(ISERROR(VLOOKUP($C6,'Indicator validation'!$P$4:$T$12,5)),"",VLOOKUP($C6,'Indicator validation'!$P$4:$T$12,5))</f>
        <v>SLCP mitigation actions and/or targets included:</v>
      </c>
      <c r="M6" s="137"/>
      <c r="N6" s="137"/>
      <c r="O6" s="137"/>
      <c r="P6" s="137"/>
      <c r="Q6" s="137"/>
      <c r="R6" s="137"/>
      <c r="S6" s="137"/>
      <c r="T6" s="137"/>
      <c r="U6" s="137"/>
      <c r="V6" s="262"/>
      <c r="W6" s="137"/>
      <c r="X6" s="137"/>
      <c r="Y6" s="137"/>
      <c r="Z6" s="137"/>
      <c r="AA6" s="137"/>
      <c r="AB6" s="137"/>
      <c r="AC6" s="137"/>
      <c r="AD6" s="263"/>
      <c r="AE6" s="253" t="str">
        <f>IF('INT-Pivots'!U6="","",'INT-Pivots'!U6)</f>
        <v>PA-24-003/1.1 Pre-feasibility studies for organic waste treatment options</v>
      </c>
      <c r="AF6" s="253" t="str">
        <f>IF('INT-Pivots'!AE6="","",'INT-Pivots'!AE6)</f>
        <v>Waste</v>
      </c>
      <c r="AG6" s="253" t="str">
        <f>IF('INT-Pivots'!AC6="","",'INT-Pivots'!AC6)</f>
        <v>Accelerating actions to improve organic waste management and reduce methane emissions. (PA-24-003)</v>
      </c>
      <c r="AH6" s="253" t="str">
        <f>IF('INT-Pivots'!AF6="","",'INT-Pivots'!AF6)</f>
        <v>Panama</v>
      </c>
      <c r="AI6" s="253" t="str">
        <f>IF('INT-Pivots'!AD6="","",'INT-Pivots'!AD6)</f>
        <v>UNDP ()</v>
      </c>
      <c r="AJ6" s="264" t="str">
        <f>IF(B6="","",VLOOKUP(B6,Dashboard!$B$11:$L$86,9,FALSE))</f>
        <v>no</v>
      </c>
      <c r="AK6" s="76"/>
      <c r="AL6" s="445" t="s">
        <v>287</v>
      </c>
      <c r="AM6" s="475"/>
      <c r="AN6" s="475"/>
      <c r="AO6" s="475"/>
      <c r="AP6" s="475"/>
      <c r="AQ6" s="249"/>
    </row>
    <row r="7" spans="1:43" s="77" customFormat="1" ht="108.75" thickBot="1" x14ac:dyDescent="0.3">
      <c r="A7" s="76"/>
      <c r="B7" s="258" t="str">
        <f>IF('INT-Pivots'!V7="","",'INT-Pivots'!V7)</f>
        <v>Output 1.2 Estimates of decentralized infraestructure supporting diverted organic waste</v>
      </c>
      <c r="C7" s="259" t="str">
        <f>IF('INT-Pivots'!W7="","",'INT-Pivots'!W7)</f>
        <v>Number of SLCP assessments, emissions inventories, and other emissions datasets produced</v>
      </c>
      <c r="D7" s="260" t="str">
        <f>IF('INT-Pivots'!X7="","",'INT-Pivots'!X7)</f>
        <v>4</v>
      </c>
      <c r="E7" s="259" t="str">
        <f>IF('INT-Pivots'!Y7="","",'INT-Pivots'!Y7)</f>
        <v>4 SLCP assessments, emissions inventories, or other emissions datasets produced.</v>
      </c>
      <c r="F7" s="261" t="str">
        <f>IF(ISERROR(VLOOKUP($C7,'Indicator validation'!$P$4:$T$12,2)),"",VLOOKUP($C7,'Indicator validation'!$P$4:$T$12,2))</f>
        <v>Amount:</v>
      </c>
      <c r="G7" s="256"/>
      <c r="H7" s="261" t="str">
        <f>IF(ISERROR(VLOOKUP($C7,'Indicator validation'!$P$4:$T$12,3)),"",VLOOKUP($C7,'Indicator validation'!$P$4:$T$12,3))</f>
        <v>Type:</v>
      </c>
      <c r="I7" s="137"/>
      <c r="J7" s="261" t="str">
        <f>IF(ISERROR(VLOOKUP($C7,'Indicator validation'!$P$4:$T$12,4)),"",VLOOKUP($C7,'Indicator validation'!$P$4:$T$12,4))</f>
        <v>n/a</v>
      </c>
      <c r="K7" s="250"/>
      <c r="L7" s="261" t="str">
        <f>IF(ISERROR(VLOOKUP($C7,'Indicator validation'!$P$4:$T$12,5)),"",VLOOKUP($C7,'Indicator validation'!$P$4:$T$12,5))</f>
        <v>Briefly describe what was produced and how this information will be used by the beneficiary:</v>
      </c>
      <c r="M7" s="250"/>
      <c r="N7" s="137"/>
      <c r="O7" s="250"/>
      <c r="P7" s="250"/>
      <c r="Q7" s="250"/>
      <c r="R7" s="250"/>
      <c r="S7" s="250"/>
      <c r="T7" s="250"/>
      <c r="U7" s="250"/>
      <c r="V7" s="250"/>
      <c r="W7" s="250"/>
      <c r="X7" s="250"/>
      <c r="Y7" s="250"/>
      <c r="Z7" s="250"/>
      <c r="AA7" s="250"/>
      <c r="AB7" s="250"/>
      <c r="AC7" s="250"/>
      <c r="AD7" s="252"/>
      <c r="AE7" s="253" t="str">
        <f>IF('INT-Pivots'!U7="","",'INT-Pivots'!U7)</f>
        <v>PA-24-003/1.2 Estimates of decentralized infraestructure supporting diverted organic waste</v>
      </c>
      <c r="AF7" s="253" t="str">
        <f>IF('INT-Pivots'!AE7="","",'INT-Pivots'!AE7)</f>
        <v>Waste</v>
      </c>
      <c r="AG7" s="253" t="str">
        <f>IF('INT-Pivots'!AC7="","",'INT-Pivots'!AC7)</f>
        <v>Accelerating actions to improve organic waste management and reduce methane emissions. (PA-24-003)</v>
      </c>
      <c r="AH7" s="253" t="str">
        <f>IF('INT-Pivots'!AF7="","",'INT-Pivots'!AF7)</f>
        <v>Panama</v>
      </c>
      <c r="AI7" s="253" t="str">
        <f>IF('INT-Pivots'!AD7="","",'INT-Pivots'!AD7)</f>
        <v>UNDP ()</v>
      </c>
      <c r="AJ7" s="250" t="str">
        <f>IF(B7="","",VLOOKUP(B7,Dashboard!$B$11:$L$86,9,FALSE))</f>
        <v>no</v>
      </c>
      <c r="AK7" s="76"/>
      <c r="AL7" s="475"/>
      <c r="AM7" s="475"/>
      <c r="AN7" s="475"/>
      <c r="AO7" s="475"/>
      <c r="AP7" s="475"/>
      <c r="AQ7" s="249"/>
    </row>
    <row r="8" spans="1:43" s="77" customFormat="1" ht="81.75" thickBot="1" x14ac:dyDescent="0.3">
      <c r="A8" s="76"/>
      <c r="B8" s="258" t="str">
        <f>IF('INT-Pivots'!V8="","",'INT-Pivots'!V8)</f>
        <v>Output 1.3 Recommendations for alternative/ complementary infraestrucutre</v>
      </c>
      <c r="C8" s="259" t="str">
        <f>IF('INT-Pivots'!W8="","",'INT-Pivots'!W8)</f>
        <v>Number of SLCP knowledge resources or tools produced</v>
      </c>
      <c r="D8" s="260" t="str">
        <f>IF('INT-Pivots'!X8="","",'INT-Pivots'!X8)</f>
        <v>1</v>
      </c>
      <c r="E8" s="259" t="str">
        <f>IF('INT-Pivots'!Y8="","",'INT-Pivots'!Y8)</f>
        <v>1 SLCP knowledge resource or tool produced.</v>
      </c>
      <c r="F8" s="261" t="str">
        <f>IF(ISERROR(VLOOKUP($C8,'Indicator validation'!$P$4:$T$12,2)),"",VLOOKUP($C8,'Indicator validation'!$P$4:$T$12,2))</f>
        <v>Number of resources produced:</v>
      </c>
      <c r="G8" s="256"/>
      <c r="H8" s="261" t="str">
        <f>IF(ISERROR(VLOOKUP($C8,'Indicator validation'!$P$4:$T$12,3)),"",VLOOKUP($C8,'Indicator validation'!$P$4:$T$12,3))</f>
        <v xml:space="preserve">Type of resource: </v>
      </c>
      <c r="I8" s="137"/>
      <c r="J8" s="261" t="str">
        <f>IF(ISERROR(VLOOKUP($C8,'Indicator validation'!$P$4:$T$12,4)),"",VLOOKUP($C8,'Indicator validation'!$P$4:$T$12,4))</f>
        <v>n/a</v>
      </c>
      <c r="K8" s="250"/>
      <c r="L8" s="261" t="str">
        <f>IF(ISERROR(VLOOKUP($C8,'Indicator validation'!$P$4:$T$12,5)),"",VLOOKUP($C8,'Indicator validation'!$P$4:$T$12,5))</f>
        <v>Briefly descbribe how the resource is being used by the intended audience:</v>
      </c>
      <c r="M8" s="250"/>
      <c r="N8" s="137"/>
      <c r="O8" s="250"/>
      <c r="P8" s="250"/>
      <c r="Q8" s="250"/>
      <c r="R8" s="250"/>
      <c r="S8" s="250"/>
      <c r="T8" s="250"/>
      <c r="U8" s="250"/>
      <c r="V8" s="250"/>
      <c r="W8" s="250"/>
      <c r="X8" s="250"/>
      <c r="Y8" s="250"/>
      <c r="Z8" s="250"/>
      <c r="AA8" s="250"/>
      <c r="AB8" s="250"/>
      <c r="AC8" s="250"/>
      <c r="AD8" s="252"/>
      <c r="AE8" s="253" t="str">
        <f>IF('INT-Pivots'!U8="","",'INT-Pivots'!U8)</f>
        <v>PA-24-003/1.3 Recommendations for alternative/ complementary infraestrucutre</v>
      </c>
      <c r="AF8" s="253" t="str">
        <f>IF('INT-Pivots'!AE8="","",'INT-Pivots'!AE8)</f>
        <v>Waste</v>
      </c>
      <c r="AG8" s="253" t="str">
        <f>IF('INT-Pivots'!AC8="","",'INT-Pivots'!AC8)</f>
        <v>Accelerating actions to improve organic waste management and reduce methane emissions. (PA-24-003)</v>
      </c>
      <c r="AH8" s="253" t="str">
        <f>IF('INT-Pivots'!AF8="","",'INT-Pivots'!AF8)</f>
        <v>Panama</v>
      </c>
      <c r="AI8" s="253" t="str">
        <f>IF('INT-Pivots'!AD8="","",'INT-Pivots'!AD8)</f>
        <v>UNDP ()</v>
      </c>
      <c r="AJ8" s="250" t="str">
        <f>IF(B8="","",VLOOKUP(B8,Dashboard!$B$11:$L$86,9,FALSE))</f>
        <v>no</v>
      </c>
      <c r="AK8" s="76"/>
      <c r="AL8" s="475"/>
      <c r="AM8" s="475"/>
      <c r="AN8" s="475"/>
      <c r="AO8" s="475"/>
      <c r="AP8" s="475"/>
      <c r="AQ8" s="249"/>
    </row>
    <row r="9" spans="1:43" s="77" customFormat="1" ht="68.25" thickBot="1" x14ac:dyDescent="0.3">
      <c r="A9" s="76"/>
      <c r="B9" s="258" t="str">
        <f>IF('INT-Pivots'!V9="","",'INT-Pivots'!V9)</f>
        <v>Output 1.4 Report indentifying necessary infraestructure and investment to support organic waste management</v>
      </c>
      <c r="C9" s="259" t="str">
        <f>IF('INT-Pivots'!W9="","",'INT-Pivots'!W9)</f>
        <v>Number of plans, policies, laws, or regulations drafted or updated</v>
      </c>
      <c r="D9" s="260" t="str">
        <f>IF('INT-Pivots'!X9="","",'INT-Pivots'!X9)</f>
        <v>1</v>
      </c>
      <c r="E9" s="259" t="str">
        <f>IF('INT-Pivots'!Y9="","",'INT-Pivots'!Y9)</f>
        <v>1 plan, policy, law, or regulation drafted or updated.</v>
      </c>
      <c r="F9" s="261" t="str">
        <f>IF(ISERROR(VLOOKUP($C9,'Indicator validation'!$P$4:$T$12,2)),"",VLOOKUP($C9,'Indicator validation'!$P$4:$T$12,2))</f>
        <v>Amount:</v>
      </c>
      <c r="G9" s="256"/>
      <c r="H9" s="261" t="str">
        <f>IF(ISERROR(VLOOKUP($C9,'Indicator validation'!$P$4:$T$12,3)),"",VLOOKUP($C9,'Indicator validation'!$P$4:$T$12,3))</f>
        <v>Type:</v>
      </c>
      <c r="I9" s="137"/>
      <c r="J9" s="261" t="str">
        <f>IF(ISERROR(VLOOKUP($C9,'Indicator validation'!$P$4:$T$12,4)),"",VLOOKUP($C9,'Indicator validation'!$P$4:$T$12,4))</f>
        <v>Scale:</v>
      </c>
      <c r="K9" s="250"/>
      <c r="L9" s="261" t="str">
        <f>IF(ISERROR(VLOOKUP($C9,'Indicator validation'!$P$4:$T$12,5)),"",VLOOKUP($C9,'Indicator validation'!$P$4:$T$12,5))</f>
        <v>SLCP mitigation actions and/or targets included:</v>
      </c>
      <c r="M9" s="250"/>
      <c r="N9" s="137"/>
      <c r="O9" s="250"/>
      <c r="P9" s="250"/>
      <c r="Q9" s="250"/>
      <c r="R9" s="250"/>
      <c r="S9" s="250"/>
      <c r="T9" s="250"/>
      <c r="U9" s="250"/>
      <c r="V9" s="250"/>
      <c r="W9" s="250"/>
      <c r="X9" s="250"/>
      <c r="Y9" s="250"/>
      <c r="Z9" s="250"/>
      <c r="AA9" s="250"/>
      <c r="AB9" s="250"/>
      <c r="AC9" s="250"/>
      <c r="AD9" s="252"/>
      <c r="AE9" s="253" t="str">
        <f>IF('INT-Pivots'!U9="","",'INT-Pivots'!U9)</f>
        <v>PA-24-003/1.4 Report indentifying necessary infraestructure and investment to support organic waste management</v>
      </c>
      <c r="AF9" s="253" t="str">
        <f>IF('INT-Pivots'!AE9="","",'INT-Pivots'!AE9)</f>
        <v>Waste</v>
      </c>
      <c r="AG9" s="253" t="str">
        <f>IF('INT-Pivots'!AC9="","",'INT-Pivots'!AC9)</f>
        <v>Accelerating actions to improve organic waste management and reduce methane emissions. (PA-24-003)</v>
      </c>
      <c r="AH9" s="253" t="str">
        <f>IF('INT-Pivots'!AF9="","",'INT-Pivots'!AF9)</f>
        <v>Panama</v>
      </c>
      <c r="AI9" s="253" t="str">
        <f>IF('INT-Pivots'!AD9="","",'INT-Pivots'!AD9)</f>
        <v>UNDP ()</v>
      </c>
      <c r="AJ9" s="250" t="str">
        <f>IF(B9="","",VLOOKUP(B9,Dashboard!$B$11:$L$86,9,FALSE))</f>
        <v>no</v>
      </c>
      <c r="AK9" s="76"/>
      <c r="AL9" s="475"/>
      <c r="AM9" s="475"/>
      <c r="AN9" s="475"/>
      <c r="AO9" s="475"/>
      <c r="AP9" s="475"/>
      <c r="AQ9" s="249"/>
    </row>
    <row r="10" spans="1:43" s="77" customFormat="1" ht="81.75" thickBot="1" x14ac:dyDescent="0.3">
      <c r="A10" s="76"/>
      <c r="B10" s="258" t="str">
        <f>IF('INT-Pivots'!V10="","",'INT-Pivots'!V10)</f>
        <v>Output 2.1 Identification of projects/inititives</v>
      </c>
      <c r="C10" s="259" t="str">
        <f>IF('INT-Pivots'!W10="","",'INT-Pivots'!W10)</f>
        <v>Number of partnerships, associations, or campaigns launched to drive SLCP action</v>
      </c>
      <c r="D10" s="260" t="str">
        <f>IF('INT-Pivots'!X10="","",'INT-Pivots'!X10)</f>
        <v>5</v>
      </c>
      <c r="E10" s="259" t="str">
        <f>IF('INT-Pivots'!Y10="","",'INT-Pivots'!Y10)</f>
        <v>5 Partnerships to drive SLCP action.</v>
      </c>
      <c r="F10" s="261" t="str">
        <f>IF(ISERROR(VLOOKUP($C10,'Indicator validation'!$P$4:$T$12,2)),"",VLOOKUP($C10,'Indicator validation'!$P$4:$T$12,2))</f>
        <v>Number of initiatives:</v>
      </c>
      <c r="G10" s="256"/>
      <c r="H10" s="261" t="str">
        <f>IF(ISERROR(VLOOKUP($C10,'Indicator validation'!$P$4:$T$12,3)),"",VLOOKUP($C10,'Indicator validation'!$P$4:$T$12,3))</f>
        <v>Type of action:</v>
      </c>
      <c r="I10" s="250"/>
      <c r="J10" s="261" t="str">
        <f>IF(ISERROR(VLOOKUP($C10,'Indicator validation'!$P$4:$T$12,4)),"",VLOOKUP($C10,'Indicator validation'!$P$4:$T$12,4))</f>
        <v>Scale:</v>
      </c>
      <c r="K10" s="250"/>
      <c r="L10" s="261" t="str">
        <f>IF(ISERROR(VLOOKUP($C10,'Indicator validation'!$P$4:$T$12,5)),"",VLOOKUP($C10,'Indicator validation'!$P$4:$T$12,5))</f>
        <v>Mitigation actions, targets:</v>
      </c>
      <c r="M10" s="250"/>
      <c r="N10" s="137"/>
      <c r="O10" s="250"/>
      <c r="P10" s="250"/>
      <c r="Q10" s="250"/>
      <c r="R10" s="250"/>
      <c r="S10" s="250"/>
      <c r="T10" s="250"/>
      <c r="U10" s="250"/>
      <c r="V10" s="250"/>
      <c r="W10" s="250"/>
      <c r="X10" s="250"/>
      <c r="Y10" s="250"/>
      <c r="Z10" s="250"/>
      <c r="AA10" s="250"/>
      <c r="AB10" s="250"/>
      <c r="AC10" s="250"/>
      <c r="AD10" s="252"/>
      <c r="AE10" s="253" t="str">
        <f>IF('INT-Pivots'!U10="","",'INT-Pivots'!U10)</f>
        <v>PA-24-003/2.1 Identification of projects/inititives</v>
      </c>
      <c r="AF10" s="253" t="str">
        <f>IF('INT-Pivots'!AE10="","",'INT-Pivots'!AE10)</f>
        <v>Waste</v>
      </c>
      <c r="AG10" s="253" t="str">
        <f>IF('INT-Pivots'!AC10="","",'INT-Pivots'!AC10)</f>
        <v>Accelerating actions to improve organic waste management and reduce methane emissions. (PA-24-003)</v>
      </c>
      <c r="AH10" s="253" t="str">
        <f>IF('INT-Pivots'!AF10="","",'INT-Pivots'!AF10)</f>
        <v>Panama</v>
      </c>
      <c r="AI10" s="253" t="str">
        <f>IF('INT-Pivots'!AD10="","",'INT-Pivots'!AD10)</f>
        <v>UNDP ()</v>
      </c>
      <c r="AJ10" s="250" t="str">
        <f>IF(B10="","",VLOOKUP(B10,Dashboard!$B$11:$L$86,9,FALSE))</f>
        <v>no</v>
      </c>
      <c r="AL10" s="248"/>
      <c r="AM10" s="248"/>
      <c r="AN10" s="248"/>
      <c r="AO10" s="248"/>
      <c r="AP10" s="248"/>
    </row>
    <row r="11" spans="1:43" s="77" customFormat="1" ht="81.75" thickBot="1" x14ac:dyDescent="0.3">
      <c r="A11" s="76"/>
      <c r="B11" s="258" t="str">
        <f>IF('INT-Pivots'!V11="","",'INT-Pivots'!V11)</f>
        <v>Output 2.2 Stakeholder Engagement and Strategic Financial Planning for Selected Projects</v>
      </c>
      <c r="C11" s="259" t="str">
        <f>IF('INT-Pivots'!W11="","",'INT-Pivots'!W11)</f>
        <v>Number of partnerships, associations, or campaigns launched to drive SLCP action</v>
      </c>
      <c r="D11" s="260" t="str">
        <f>IF('INT-Pivots'!X11="","",'INT-Pivots'!X11)</f>
        <v>3</v>
      </c>
      <c r="E11" s="259" t="str">
        <f>IF('INT-Pivots'!Y11="","",'INT-Pivots'!Y11)</f>
        <v>3 Associations launched to drive SLCP action.</v>
      </c>
      <c r="F11" s="261" t="str">
        <f>IF(ISERROR(VLOOKUP($C11,'Indicator validation'!$P$4:$T$12,2)),"",VLOOKUP($C11,'Indicator validation'!$P$4:$T$12,2))</f>
        <v>Number of initiatives:</v>
      </c>
      <c r="G11" s="257"/>
      <c r="H11" s="261" t="str">
        <f>IF(ISERROR(VLOOKUP($C11,'Indicator validation'!$P$4:$T$12,3)),"",VLOOKUP($C11,'Indicator validation'!$P$4:$T$12,3))</f>
        <v>Type of action:</v>
      </c>
      <c r="I11" s="251"/>
      <c r="J11" s="261" t="str">
        <f>IF(ISERROR(VLOOKUP($C11,'Indicator validation'!$P$4:$T$12,4)),"",VLOOKUP($C11,'Indicator validation'!$P$4:$T$12,4))</f>
        <v>Scale:</v>
      </c>
      <c r="K11" s="251"/>
      <c r="L11" s="261" t="str">
        <f>IF(ISERROR(VLOOKUP($C11,'Indicator validation'!$P$4:$T$12,5)),"",VLOOKUP($C11,'Indicator validation'!$P$4:$T$12,5))</f>
        <v>Mitigation actions, targets:</v>
      </c>
      <c r="M11" s="251"/>
      <c r="N11" s="137"/>
      <c r="O11" s="251"/>
      <c r="P11" s="251"/>
      <c r="Q11" s="251"/>
      <c r="R11" s="251"/>
      <c r="S11" s="251"/>
      <c r="T11" s="251"/>
      <c r="U11" s="251"/>
      <c r="V11" s="251"/>
      <c r="W11" s="251"/>
      <c r="X11" s="251"/>
      <c r="Y11" s="251"/>
      <c r="Z11" s="251"/>
      <c r="AA11" s="251"/>
      <c r="AB11" s="251"/>
      <c r="AC11" s="251"/>
      <c r="AD11" s="254"/>
      <c r="AE11" s="253" t="str">
        <f>IF('INT-Pivots'!U11="","",'INT-Pivots'!U11)</f>
        <v>PA-24-003/2.2 Stakeholder Engagement and Strategic Financial Planning for Selected Projects</v>
      </c>
      <c r="AF11" s="253" t="str">
        <f>IF('INT-Pivots'!AE11="","",'INT-Pivots'!AE11)</f>
        <v>Waste</v>
      </c>
      <c r="AG11" s="253" t="str">
        <f>IF('INT-Pivots'!AC11="","",'INT-Pivots'!AC11)</f>
        <v>Accelerating actions to improve organic waste management and reduce methane emissions. (PA-24-003)</v>
      </c>
      <c r="AH11" s="253" t="str">
        <f>IF('INT-Pivots'!AF11="","",'INT-Pivots'!AF11)</f>
        <v>Panama</v>
      </c>
      <c r="AI11" s="253" t="str">
        <f>IF('INT-Pivots'!AD11="","",'INT-Pivots'!AD11)</f>
        <v>UNDP ()</v>
      </c>
      <c r="AJ11" s="250" t="str">
        <f>IF(B11="","",VLOOKUP(B11,Dashboard!$B$11:$L$86,9,FALSE))</f>
        <v>no</v>
      </c>
    </row>
    <row r="12" spans="1:43" s="77" customFormat="1" ht="68.25" thickBot="1" x14ac:dyDescent="0.3">
      <c r="A12" s="76"/>
      <c r="B12" s="258" t="str">
        <f>IF('INT-Pivots'!V12="","",'INT-Pivots'!V12)</f>
        <v>Output 3.1 Analysis of policies to mitigate SLCPs</v>
      </c>
      <c r="C12" s="259" t="str">
        <f>IF('INT-Pivots'!W12="","",'INT-Pivots'!W12)</f>
        <v>Number of plans, policies, laws, or regulations drafted or updated</v>
      </c>
      <c r="D12" s="260" t="str">
        <f>IF('INT-Pivots'!X12="","",'INT-Pivots'!X12)</f>
        <v>1</v>
      </c>
      <c r="E12" s="259" t="str">
        <f>IF('INT-Pivots'!Y12="","",'INT-Pivots'!Y12)</f>
        <v>1 plan, drafted or updated.</v>
      </c>
      <c r="F12" s="261" t="str">
        <f>IF(ISERROR(VLOOKUP($C12,'Indicator validation'!$P$4:$T$12,2)),"",VLOOKUP($C12,'Indicator validation'!$P$4:$T$12,2))</f>
        <v>Amount:</v>
      </c>
      <c r="G12" s="256"/>
      <c r="H12" s="261" t="str">
        <f>IF(ISERROR(VLOOKUP($C12,'Indicator validation'!$P$4:$T$12,3)),"",VLOOKUP($C12,'Indicator validation'!$P$4:$T$12,3))</f>
        <v>Type:</v>
      </c>
      <c r="I12" s="137"/>
      <c r="J12" s="261" t="str">
        <f>IF(ISERROR(VLOOKUP($C12,'Indicator validation'!$P$4:$T$12,4)),"",VLOOKUP($C12,'Indicator validation'!$P$4:$T$12,4))</f>
        <v>Scale:</v>
      </c>
      <c r="K12" s="250"/>
      <c r="L12" s="261" t="str">
        <f>IF(ISERROR(VLOOKUP($C12,'Indicator validation'!$P$4:$T$12,5)),"",VLOOKUP($C12,'Indicator validation'!$P$4:$T$12,5))</f>
        <v>SLCP mitigation actions and/or targets included:</v>
      </c>
      <c r="M12" s="250"/>
      <c r="N12" s="137"/>
      <c r="O12" s="250"/>
      <c r="P12" s="250"/>
      <c r="Q12" s="250"/>
      <c r="R12" s="250"/>
      <c r="S12" s="250"/>
      <c r="T12" s="250"/>
      <c r="U12" s="250"/>
      <c r="V12" s="250"/>
      <c r="W12" s="250"/>
      <c r="X12" s="250"/>
      <c r="Y12" s="250"/>
      <c r="Z12" s="250"/>
      <c r="AA12" s="250"/>
      <c r="AB12" s="250"/>
      <c r="AC12" s="250"/>
      <c r="AD12" s="252"/>
      <c r="AE12" s="253" t="str">
        <f>IF('INT-Pivots'!U12="","",'INT-Pivots'!U12)</f>
        <v>PA-24-003/3.1 Analysis of policies to mitigate SLCPs</v>
      </c>
      <c r="AF12" s="253" t="str">
        <f>IF('INT-Pivots'!AE12="","",'INT-Pivots'!AE12)</f>
        <v>Waste</v>
      </c>
      <c r="AG12" s="253" t="str">
        <f>IF('INT-Pivots'!AC12="","",'INT-Pivots'!AC12)</f>
        <v>Accelerating actions to improve organic waste management and reduce methane emissions. (PA-24-003)</v>
      </c>
      <c r="AH12" s="253" t="str">
        <f>IF('INT-Pivots'!AF12="","",'INT-Pivots'!AF12)</f>
        <v>Panama</v>
      </c>
      <c r="AI12" s="253" t="str">
        <f>IF('INT-Pivots'!AD12="","",'INT-Pivots'!AD12)</f>
        <v>UNDP ()</v>
      </c>
      <c r="AJ12" s="250" t="str">
        <f>IF(B12="","",VLOOKUP(B12,Dashboard!$B$11:$L$86,9,FALSE))</f>
        <v>no</v>
      </c>
    </row>
    <row r="13" spans="1:43" s="77" customFormat="1" ht="68.25" thickBot="1" x14ac:dyDescent="0.3">
      <c r="A13" s="76"/>
      <c r="B13" s="258" t="str">
        <f>IF('INT-Pivots'!V13="","",'INT-Pivots'!V13)</f>
        <v>Output 3.2 Draft roadmap of financial intruments</v>
      </c>
      <c r="C13" s="259" t="str">
        <f>IF('INT-Pivots'!W13="","",'INT-Pivots'!W13)</f>
        <v>Number of plans, policies, laws, or regulations drafted or updated</v>
      </c>
      <c r="D13" s="260" t="str">
        <f>IF('INT-Pivots'!X13="","",'INT-Pivots'!X13)</f>
        <v>1</v>
      </c>
      <c r="E13" s="259" t="str">
        <f>IF('INT-Pivots'!Y13="","",'INT-Pivots'!Y13)</f>
        <v>1 plan drafted or updated.</v>
      </c>
      <c r="F13" s="261" t="str">
        <f>IF(ISERROR(VLOOKUP($C13,'Indicator validation'!$P$4:$T$12,2)),"",VLOOKUP($C13,'Indicator validation'!$P$4:$T$12,2))</f>
        <v>Amount:</v>
      </c>
      <c r="G13" s="256"/>
      <c r="H13" s="261" t="str">
        <f>IF(ISERROR(VLOOKUP($C13,'Indicator validation'!$P$4:$T$12,3)),"",VLOOKUP($C13,'Indicator validation'!$P$4:$T$12,3))</f>
        <v>Type:</v>
      </c>
      <c r="I13" s="137"/>
      <c r="J13" s="261" t="str">
        <f>IF(ISERROR(VLOOKUP($C13,'Indicator validation'!$P$4:$T$12,4)),"",VLOOKUP($C13,'Indicator validation'!$P$4:$T$12,4))</f>
        <v>Scale:</v>
      </c>
      <c r="K13" s="250"/>
      <c r="L13" s="261" t="str">
        <f>IF(ISERROR(VLOOKUP($C13,'Indicator validation'!$P$4:$T$12,5)),"",VLOOKUP($C13,'Indicator validation'!$P$4:$T$12,5))</f>
        <v>SLCP mitigation actions and/or targets included:</v>
      </c>
      <c r="M13" s="250"/>
      <c r="N13" s="137"/>
      <c r="O13" s="250"/>
      <c r="P13" s="250"/>
      <c r="Q13" s="250"/>
      <c r="R13" s="250"/>
      <c r="S13" s="250"/>
      <c r="T13" s="250"/>
      <c r="U13" s="250"/>
      <c r="V13" s="250"/>
      <c r="W13" s="250"/>
      <c r="X13" s="250"/>
      <c r="Y13" s="250"/>
      <c r="Z13" s="250"/>
      <c r="AA13" s="250"/>
      <c r="AB13" s="250"/>
      <c r="AC13" s="250"/>
      <c r="AD13" s="252"/>
      <c r="AE13" s="253" t="str">
        <f>IF('INT-Pivots'!U13="","",'INT-Pivots'!U13)</f>
        <v>PA-24-003/3.2 Draft roadmap of financial intruments</v>
      </c>
      <c r="AF13" s="253" t="str">
        <f>IF('INT-Pivots'!AE13="","",'INT-Pivots'!AE13)</f>
        <v>Waste</v>
      </c>
      <c r="AG13" s="253" t="str">
        <f>IF('INT-Pivots'!AC13="","",'INT-Pivots'!AC13)</f>
        <v>Accelerating actions to improve organic waste management and reduce methane emissions. (PA-24-003)</v>
      </c>
      <c r="AH13" s="253" t="str">
        <f>IF('INT-Pivots'!AF13="","",'INT-Pivots'!AF13)</f>
        <v>Panama</v>
      </c>
      <c r="AI13" s="253" t="str">
        <f>IF('INT-Pivots'!AD13="","",'INT-Pivots'!AD13)</f>
        <v>UNDP ()</v>
      </c>
      <c r="AJ13" s="250" t="str">
        <f>IF(B13="","",VLOOKUP(B13,Dashboard!$B$11:$L$86,9,FALSE))</f>
        <v>no</v>
      </c>
    </row>
    <row r="14" spans="1:43" s="77" customFormat="1" ht="68.25" thickBot="1" x14ac:dyDescent="0.3">
      <c r="A14" s="76"/>
      <c r="B14" s="258" t="str">
        <f>IF('INT-Pivots'!V14="","",'INT-Pivots'!V14)</f>
        <v>Output 4.1 Capacity building and technical assistance</v>
      </c>
      <c r="C14" s="259" t="str">
        <f>IF('INT-Pivots'!W14="","",'INT-Pivots'!W14)</f>
        <v>Number of public events, webinars, or side events hosted</v>
      </c>
      <c r="D14" s="260" t="str">
        <f>IF('INT-Pivots'!X14="","",'INT-Pivots'!X14)</f>
        <v>4</v>
      </c>
      <c r="E14" s="259" t="str">
        <f>IF('INT-Pivots'!Y14="","",'INT-Pivots'!Y14)</f>
        <v>4 workshops conducted with government entities.</v>
      </c>
      <c r="F14" s="261" t="str">
        <f>IF(ISERROR(VLOOKUP($C14,'Indicator validation'!$P$4:$T$12,2)),"",VLOOKUP($C14,'Indicator validation'!$P$4:$T$12,2))</f>
        <v>Number of events hosted:</v>
      </c>
      <c r="G14" s="256"/>
      <c r="H14" s="261" t="str">
        <f>IF(ISERROR(VLOOKUP($C14,'Indicator validation'!$P$4:$T$12,3)),"",VLOOKUP($C14,'Indicator validation'!$P$4:$T$12,3))</f>
        <v>Size of event:</v>
      </c>
      <c r="I14" s="137"/>
      <c r="J14" s="261" t="str">
        <f>IF(ISERROR(VLOOKUP($C14,'Indicator validation'!$P$4:$T$12,4)),"",VLOOKUP($C14,'Indicator validation'!$P$4:$T$12,4))</f>
        <v>n/a</v>
      </c>
      <c r="K14" s="250"/>
      <c r="L14" s="261" t="str">
        <f>IF(ISERROR(VLOOKUP($C14,'Indicator validation'!$P$4:$T$12,5)),"",VLOOKUP($C14,'Indicator validation'!$P$4:$T$12,5))</f>
        <v>Link to the event details:</v>
      </c>
      <c r="M14" s="250"/>
      <c r="N14" s="137"/>
      <c r="O14" s="250"/>
      <c r="P14" s="250"/>
      <c r="Q14" s="250"/>
      <c r="R14" s="250"/>
      <c r="S14" s="250"/>
      <c r="T14" s="250"/>
      <c r="U14" s="250"/>
      <c r="V14" s="250"/>
      <c r="W14" s="250"/>
      <c r="X14" s="250"/>
      <c r="Y14" s="250"/>
      <c r="Z14" s="250"/>
      <c r="AA14" s="250"/>
      <c r="AB14" s="250"/>
      <c r="AC14" s="250"/>
      <c r="AD14" s="252"/>
      <c r="AE14" s="253" t="str">
        <f>IF('INT-Pivots'!U14="","",'INT-Pivots'!U14)</f>
        <v>PA-24-003/4.1 Capacity building and technical assistance</v>
      </c>
      <c r="AF14" s="253" t="str">
        <f>IF('INT-Pivots'!AE14="","",'INT-Pivots'!AE14)</f>
        <v>Waste</v>
      </c>
      <c r="AG14" s="253" t="str">
        <f>IF('INT-Pivots'!AC14="","",'INT-Pivots'!AC14)</f>
        <v>Accelerating actions to improve organic waste management and reduce methane emissions. (PA-24-003)</v>
      </c>
      <c r="AH14" s="253" t="str">
        <f>IF('INT-Pivots'!AF14="","",'INT-Pivots'!AF14)</f>
        <v>Panama</v>
      </c>
      <c r="AI14" s="253" t="str">
        <f>IF('INT-Pivots'!AD14="","",'INT-Pivots'!AD14)</f>
        <v>UNDP ()</v>
      </c>
      <c r="AJ14" s="250" t="str">
        <f>IF(B14="","",VLOOKUP(B14,Dashboard!$B$11:$L$86,9,FALSE))</f>
        <v>no</v>
      </c>
    </row>
    <row r="15" spans="1:43" s="87" customFormat="1" ht="14.25" thickBot="1" x14ac:dyDescent="0.3">
      <c r="A15" s="86"/>
      <c r="B15" s="258" t="str">
        <f>IF('INT-Pivots'!V15="","",'INT-Pivots'!V15)</f>
        <v/>
      </c>
      <c r="C15" s="259" t="str">
        <f>IF('INT-Pivots'!W15="","",'INT-Pivots'!W15)</f>
        <v/>
      </c>
      <c r="D15" s="260" t="str">
        <f>IF('INT-Pivots'!X15="","",'INT-Pivots'!X15)</f>
        <v/>
      </c>
      <c r="E15" s="259" t="str">
        <f>IF('INT-Pivots'!Y15="","",'INT-Pivots'!Y15)</f>
        <v/>
      </c>
      <c r="F15" s="261" t="str">
        <f>IF(ISERROR(VLOOKUP($C15,'Indicator validation'!$P$4:$T$12,2)),"",VLOOKUP($C15,'Indicator validation'!$P$4:$T$12,2))</f>
        <v/>
      </c>
      <c r="G15" s="256"/>
      <c r="H15" s="261" t="str">
        <f>IF(ISERROR(VLOOKUP($C15,'Indicator validation'!$P$4:$T$12,3)),"",VLOOKUP($C15,'Indicator validation'!$P$4:$T$12,3))</f>
        <v/>
      </c>
      <c r="I15" s="137"/>
      <c r="J15" s="261" t="str">
        <f>IF(ISERROR(VLOOKUP($C15,'Indicator validation'!$P$4:$T$12,4)),"",VLOOKUP($C15,'Indicator validation'!$P$4:$T$12,4))</f>
        <v/>
      </c>
      <c r="K15" s="250"/>
      <c r="L15" s="261" t="str">
        <f>IF(ISERROR(VLOOKUP($C15,'Indicator validation'!$P$4:$T$12,5)),"",VLOOKUP($C15,'Indicator validation'!$P$4:$T$12,5))</f>
        <v/>
      </c>
      <c r="M15" s="250"/>
      <c r="N15" s="137"/>
      <c r="O15" s="250"/>
      <c r="P15" s="250"/>
      <c r="Q15" s="250"/>
      <c r="R15" s="250"/>
      <c r="S15" s="250"/>
      <c r="T15" s="250"/>
      <c r="U15" s="250"/>
      <c r="V15" s="250"/>
      <c r="W15" s="250"/>
      <c r="X15" s="250"/>
      <c r="Y15" s="250"/>
      <c r="Z15" s="250"/>
      <c r="AA15" s="250"/>
      <c r="AB15" s="250"/>
      <c r="AC15" s="250"/>
      <c r="AD15" s="252"/>
      <c r="AE15" s="253" t="str">
        <f>IF('INT-Pivots'!U15="","",'INT-Pivots'!U15)</f>
        <v/>
      </c>
      <c r="AF15" s="253" t="str">
        <f>IF('INT-Pivots'!AE15="","",'INT-Pivots'!AE15)</f>
        <v/>
      </c>
      <c r="AG15" s="253" t="str">
        <f>IF('INT-Pivots'!AC15="","",'INT-Pivots'!AC15)</f>
        <v/>
      </c>
      <c r="AH15" s="253" t="str">
        <f>IF('INT-Pivots'!AF15="","",'INT-Pivots'!AF15)</f>
        <v/>
      </c>
      <c r="AI15" s="253" t="str">
        <f>IF('INT-Pivots'!AD15="","",'INT-Pivots'!AD15)</f>
        <v/>
      </c>
      <c r="AJ15" s="250" t="str">
        <f>IF(B15="","",VLOOKUP(B15,Dashboard!$B$11:$L$86,9,FALSE))</f>
        <v/>
      </c>
    </row>
    <row r="16" spans="1:43" s="87" customFormat="1" ht="14.25" thickBot="1" x14ac:dyDescent="0.3">
      <c r="A16" s="86"/>
      <c r="B16" s="258" t="str">
        <f>IF('INT-Pivots'!V16="","",'INT-Pivots'!V16)</f>
        <v/>
      </c>
      <c r="C16" s="259" t="str">
        <f>IF('INT-Pivots'!W16="","",'INT-Pivots'!W16)</f>
        <v/>
      </c>
      <c r="D16" s="260" t="str">
        <f>IF('INT-Pivots'!X16="","",'INT-Pivots'!X16)</f>
        <v/>
      </c>
      <c r="E16" s="259" t="str">
        <f>IF('INT-Pivots'!Y16="","",'INT-Pivots'!Y16)</f>
        <v/>
      </c>
      <c r="F16" s="261" t="str">
        <f>IF(ISERROR(VLOOKUP($C16,'Indicator validation'!$P$4:$T$12,2)),"",VLOOKUP($C16,'Indicator validation'!$P$4:$T$12,2))</f>
        <v/>
      </c>
      <c r="G16" s="256"/>
      <c r="H16" s="261" t="str">
        <f>IF(ISERROR(VLOOKUP($C16,'Indicator validation'!$P$4:$T$12,3)),"",VLOOKUP($C16,'Indicator validation'!$P$4:$T$12,3))</f>
        <v/>
      </c>
      <c r="I16" s="137"/>
      <c r="J16" s="261" t="str">
        <f>IF(ISERROR(VLOOKUP($C16,'Indicator validation'!$P$4:$T$12,4)),"",VLOOKUP($C16,'Indicator validation'!$P$4:$T$12,4))</f>
        <v/>
      </c>
      <c r="K16" s="250"/>
      <c r="L16" s="261" t="str">
        <f>IF(ISERROR(VLOOKUP($C16,'Indicator validation'!$P$4:$T$12,5)),"",VLOOKUP($C16,'Indicator validation'!$P$4:$T$12,5))</f>
        <v/>
      </c>
      <c r="M16" s="250"/>
      <c r="N16" s="137"/>
      <c r="O16" s="250"/>
      <c r="P16" s="250"/>
      <c r="Q16" s="250"/>
      <c r="R16" s="250"/>
      <c r="S16" s="250"/>
      <c r="T16" s="250"/>
      <c r="U16" s="250"/>
      <c r="V16" s="250"/>
      <c r="W16" s="250"/>
      <c r="X16" s="250"/>
      <c r="Y16" s="250"/>
      <c r="Z16" s="250"/>
      <c r="AA16" s="250"/>
      <c r="AB16" s="250"/>
      <c r="AC16" s="250"/>
      <c r="AD16" s="252"/>
      <c r="AE16" s="253" t="str">
        <f>IF('INT-Pivots'!U16="","",'INT-Pivots'!U16)</f>
        <v/>
      </c>
      <c r="AF16" s="253" t="str">
        <f>IF('INT-Pivots'!AE16="","",'INT-Pivots'!AE16)</f>
        <v/>
      </c>
      <c r="AG16" s="253" t="str">
        <f>IF('INT-Pivots'!AC16="","",'INT-Pivots'!AC16)</f>
        <v/>
      </c>
      <c r="AH16" s="253" t="str">
        <f>IF('INT-Pivots'!AF16="","",'INT-Pivots'!AF16)</f>
        <v/>
      </c>
      <c r="AI16" s="253" t="str">
        <f>IF('INT-Pivots'!AD16="","",'INT-Pivots'!AD16)</f>
        <v/>
      </c>
      <c r="AJ16" s="250" t="str">
        <f>IF(B16="","",VLOOKUP(B16,Dashboard!$B$11:$L$86,9,FALSE))</f>
        <v/>
      </c>
    </row>
    <row r="17" spans="1:36" s="87" customFormat="1" ht="14.25" thickBot="1" x14ac:dyDescent="0.3">
      <c r="A17" s="86"/>
      <c r="B17" s="258" t="str">
        <f>IF('INT-Pivots'!V17="","",'INT-Pivots'!V17)</f>
        <v/>
      </c>
      <c r="C17" s="259" t="str">
        <f>IF('INT-Pivots'!W17="","",'INT-Pivots'!W17)</f>
        <v/>
      </c>
      <c r="D17" s="260" t="str">
        <f>IF('INT-Pivots'!X17="","",'INT-Pivots'!X17)</f>
        <v/>
      </c>
      <c r="E17" s="259" t="str">
        <f>IF('INT-Pivots'!Y17="","",'INT-Pivots'!Y17)</f>
        <v/>
      </c>
      <c r="F17" s="261" t="str">
        <f>IF(ISERROR(VLOOKUP($C17,'Indicator validation'!$P$4:$T$12,2)),"",VLOOKUP($C17,'Indicator validation'!$P$4:$T$12,2))</f>
        <v/>
      </c>
      <c r="G17" s="256"/>
      <c r="H17" s="261" t="str">
        <f>IF(ISERROR(VLOOKUP($C17,'Indicator validation'!$P$4:$T$12,3)),"",VLOOKUP($C17,'Indicator validation'!$P$4:$T$12,3))</f>
        <v/>
      </c>
      <c r="I17" s="137"/>
      <c r="J17" s="261" t="str">
        <f>IF(ISERROR(VLOOKUP($C17,'Indicator validation'!$P$4:$T$12,4)),"",VLOOKUP($C17,'Indicator validation'!$P$4:$T$12,4))</f>
        <v/>
      </c>
      <c r="K17" s="250"/>
      <c r="L17" s="261" t="str">
        <f>IF(ISERROR(VLOOKUP($C17,'Indicator validation'!$P$4:$T$12,5)),"",VLOOKUP($C17,'Indicator validation'!$P$4:$T$12,5))</f>
        <v/>
      </c>
      <c r="M17" s="250"/>
      <c r="N17" s="137"/>
      <c r="O17" s="250"/>
      <c r="P17" s="250"/>
      <c r="Q17" s="250"/>
      <c r="R17" s="250"/>
      <c r="S17" s="250"/>
      <c r="T17" s="250"/>
      <c r="U17" s="250"/>
      <c r="V17" s="250"/>
      <c r="W17" s="250"/>
      <c r="X17" s="250"/>
      <c r="Y17" s="250"/>
      <c r="Z17" s="250"/>
      <c r="AA17" s="250"/>
      <c r="AB17" s="250"/>
      <c r="AC17" s="250"/>
      <c r="AD17" s="252"/>
      <c r="AE17" s="253" t="str">
        <f>IF('INT-Pivots'!U17="","",'INT-Pivots'!U17)</f>
        <v/>
      </c>
      <c r="AF17" s="253" t="str">
        <f>IF('INT-Pivots'!AE17="","",'INT-Pivots'!AE17)</f>
        <v/>
      </c>
      <c r="AG17" s="253" t="str">
        <f>IF('INT-Pivots'!AC17="","",'INT-Pivots'!AC17)</f>
        <v/>
      </c>
      <c r="AH17" s="253" t="str">
        <f>IF('INT-Pivots'!AF17="","",'INT-Pivots'!AF17)</f>
        <v/>
      </c>
      <c r="AI17" s="253" t="str">
        <f>IF('INT-Pivots'!AD17="","",'INT-Pivots'!AD17)</f>
        <v/>
      </c>
      <c r="AJ17" s="250" t="str">
        <f>IF(B17="","",VLOOKUP(B17,Dashboard!$B$11:$L$86,9,FALSE))</f>
        <v/>
      </c>
    </row>
    <row r="18" spans="1:36" s="87" customFormat="1" ht="14.25" thickBot="1" x14ac:dyDescent="0.3">
      <c r="A18" s="86"/>
      <c r="B18" s="258" t="str">
        <f>IF('INT-Pivots'!V18="","",'INT-Pivots'!V18)</f>
        <v/>
      </c>
      <c r="C18" s="259" t="str">
        <f>IF('INT-Pivots'!W18="","",'INT-Pivots'!W18)</f>
        <v/>
      </c>
      <c r="D18" s="260" t="str">
        <f>IF('INT-Pivots'!X18="","",'INT-Pivots'!X18)</f>
        <v/>
      </c>
      <c r="E18" s="259" t="str">
        <f>IF('INT-Pivots'!Y18="","",'INT-Pivots'!Y18)</f>
        <v/>
      </c>
      <c r="F18" s="261" t="str">
        <f>IF(ISERROR(VLOOKUP($C18,'Indicator validation'!$P$4:$T$12,2)),"",VLOOKUP($C18,'Indicator validation'!$P$4:$T$12,2))</f>
        <v/>
      </c>
      <c r="G18" s="256"/>
      <c r="H18" s="261" t="str">
        <f>IF(ISERROR(VLOOKUP($C18,'Indicator validation'!$P$4:$T$12,3)),"",VLOOKUP($C18,'Indicator validation'!$P$4:$T$12,3))</f>
        <v/>
      </c>
      <c r="I18" s="137"/>
      <c r="J18" s="261" t="str">
        <f>IF(ISERROR(VLOOKUP($C18,'Indicator validation'!$P$4:$T$12,4)),"",VLOOKUP($C18,'Indicator validation'!$P$4:$T$12,4))</f>
        <v/>
      </c>
      <c r="K18" s="250"/>
      <c r="L18" s="261" t="str">
        <f>IF(ISERROR(VLOOKUP($C18,'Indicator validation'!$P$4:$T$12,5)),"",VLOOKUP($C18,'Indicator validation'!$P$4:$T$12,5))</f>
        <v/>
      </c>
      <c r="M18" s="250"/>
      <c r="N18" s="137"/>
      <c r="O18" s="250"/>
      <c r="P18" s="250"/>
      <c r="Q18" s="250"/>
      <c r="R18" s="250"/>
      <c r="S18" s="250"/>
      <c r="T18" s="250"/>
      <c r="U18" s="250"/>
      <c r="V18" s="250"/>
      <c r="W18" s="250"/>
      <c r="X18" s="250"/>
      <c r="Y18" s="250"/>
      <c r="Z18" s="250"/>
      <c r="AA18" s="250"/>
      <c r="AB18" s="250"/>
      <c r="AC18" s="250"/>
      <c r="AD18" s="252"/>
      <c r="AE18" s="253" t="str">
        <f>IF('INT-Pivots'!U18="","",'INT-Pivots'!U18)</f>
        <v/>
      </c>
      <c r="AF18" s="253" t="str">
        <f>IF('INT-Pivots'!AE18="","",'INT-Pivots'!AE18)</f>
        <v/>
      </c>
      <c r="AG18" s="253" t="str">
        <f>IF('INT-Pivots'!AC18="","",'INT-Pivots'!AC18)</f>
        <v/>
      </c>
      <c r="AH18" s="253" t="str">
        <f>IF('INT-Pivots'!AF18="","",'INT-Pivots'!AF18)</f>
        <v/>
      </c>
      <c r="AI18" s="253" t="str">
        <f>IF('INT-Pivots'!AD18="","",'INT-Pivots'!AD18)</f>
        <v/>
      </c>
      <c r="AJ18" s="250" t="str">
        <f>IF(B18="","",VLOOKUP(B18,Dashboard!$B$11:$L$86,9,FALSE))</f>
        <v/>
      </c>
    </row>
    <row r="19" spans="1:36" s="87" customFormat="1" ht="14.25" thickBot="1" x14ac:dyDescent="0.3">
      <c r="A19" s="86"/>
      <c r="B19" s="258" t="str">
        <f>IF('INT-Pivots'!V19="","",'INT-Pivots'!V19)</f>
        <v/>
      </c>
      <c r="C19" s="259" t="str">
        <f>IF('INT-Pivots'!W19="","",'INT-Pivots'!W19)</f>
        <v/>
      </c>
      <c r="D19" s="260" t="str">
        <f>IF('INT-Pivots'!X19="","",'INT-Pivots'!X19)</f>
        <v/>
      </c>
      <c r="E19" s="259" t="str">
        <f>IF('INT-Pivots'!Y19="","",'INT-Pivots'!Y19)</f>
        <v/>
      </c>
      <c r="F19" s="261" t="str">
        <f>IF(ISERROR(VLOOKUP($C19,'Indicator validation'!$P$4:$T$12,2)),"",VLOOKUP($C19,'Indicator validation'!$P$4:$T$12,2))</f>
        <v/>
      </c>
      <c r="G19" s="256"/>
      <c r="H19" s="261" t="str">
        <f>IF(ISERROR(VLOOKUP($C19,'Indicator validation'!$P$4:$T$12,3)),"",VLOOKUP($C19,'Indicator validation'!$P$4:$T$12,3))</f>
        <v/>
      </c>
      <c r="I19" s="137"/>
      <c r="J19" s="261" t="str">
        <f>IF(ISERROR(VLOOKUP($C19,'Indicator validation'!$P$4:$T$12,4)),"",VLOOKUP($C19,'Indicator validation'!$P$4:$T$12,4))</f>
        <v/>
      </c>
      <c r="K19" s="250"/>
      <c r="L19" s="261" t="str">
        <f>IF(ISERROR(VLOOKUP($C19,'Indicator validation'!$P$4:$T$12,5)),"",VLOOKUP($C19,'Indicator validation'!$P$4:$T$12,5))</f>
        <v/>
      </c>
      <c r="M19" s="250"/>
      <c r="N19" s="137"/>
      <c r="O19" s="250"/>
      <c r="P19" s="250"/>
      <c r="Q19" s="250"/>
      <c r="R19" s="250"/>
      <c r="S19" s="250"/>
      <c r="T19" s="250"/>
      <c r="U19" s="250"/>
      <c r="V19" s="250"/>
      <c r="W19" s="250"/>
      <c r="X19" s="250"/>
      <c r="Y19" s="250"/>
      <c r="Z19" s="250"/>
      <c r="AA19" s="250"/>
      <c r="AB19" s="250"/>
      <c r="AC19" s="250"/>
      <c r="AD19" s="252"/>
      <c r="AE19" s="253" t="str">
        <f>IF('INT-Pivots'!U19="","",'INT-Pivots'!U19)</f>
        <v/>
      </c>
      <c r="AF19" s="253" t="str">
        <f>IF('INT-Pivots'!AE19="","",'INT-Pivots'!AE19)</f>
        <v/>
      </c>
      <c r="AG19" s="253" t="str">
        <f>IF('INT-Pivots'!AC19="","",'INT-Pivots'!AC19)</f>
        <v/>
      </c>
      <c r="AH19" s="253" t="str">
        <f>IF('INT-Pivots'!AF19="","",'INT-Pivots'!AF19)</f>
        <v/>
      </c>
      <c r="AI19" s="253" t="str">
        <f>IF('INT-Pivots'!AD19="","",'INT-Pivots'!AD19)</f>
        <v/>
      </c>
      <c r="AJ19" s="250" t="str">
        <f>IF(B19="","",VLOOKUP(B19,Dashboard!$B$11:$L$86,9,FALSE))</f>
        <v/>
      </c>
    </row>
    <row r="20" spans="1:36" s="87" customFormat="1" ht="14.25" thickBot="1" x14ac:dyDescent="0.3">
      <c r="A20" s="86"/>
      <c r="B20" s="258" t="str">
        <f>IF('INT-Pivots'!V20="","",'INT-Pivots'!V20)</f>
        <v/>
      </c>
      <c r="C20" s="259" t="str">
        <f>IF('INT-Pivots'!W20="","",'INT-Pivots'!W20)</f>
        <v/>
      </c>
      <c r="D20" s="260" t="str">
        <f>IF('INT-Pivots'!X20="","",'INT-Pivots'!X20)</f>
        <v/>
      </c>
      <c r="E20" s="259" t="str">
        <f>IF('INT-Pivots'!Y20="","",'INT-Pivots'!Y20)</f>
        <v/>
      </c>
      <c r="F20" s="261" t="str">
        <f>IF(ISERROR(VLOOKUP($C20,'Indicator validation'!$P$4:$T$12,2)),"",VLOOKUP($C20,'Indicator validation'!$P$4:$T$12,2))</f>
        <v/>
      </c>
      <c r="G20" s="256"/>
      <c r="H20" s="261" t="str">
        <f>IF(ISERROR(VLOOKUP($C20,'Indicator validation'!$P$4:$T$12,3)),"",VLOOKUP($C20,'Indicator validation'!$P$4:$T$12,3))</f>
        <v/>
      </c>
      <c r="I20" s="137"/>
      <c r="J20" s="261" t="str">
        <f>IF(ISERROR(VLOOKUP($C20,'Indicator validation'!$P$4:$T$12,4)),"",VLOOKUP($C20,'Indicator validation'!$P$4:$T$12,4))</f>
        <v/>
      </c>
      <c r="K20" s="250"/>
      <c r="L20" s="261" t="str">
        <f>IF(ISERROR(VLOOKUP($C20,'Indicator validation'!$P$4:$T$12,5)),"",VLOOKUP($C20,'Indicator validation'!$P$4:$T$12,5))</f>
        <v/>
      </c>
      <c r="M20" s="250"/>
      <c r="N20" s="137"/>
      <c r="O20" s="250"/>
      <c r="P20" s="250"/>
      <c r="Q20" s="250"/>
      <c r="R20" s="250"/>
      <c r="S20" s="250"/>
      <c r="T20" s="250"/>
      <c r="U20" s="250"/>
      <c r="V20" s="250"/>
      <c r="W20" s="250"/>
      <c r="X20" s="250"/>
      <c r="Y20" s="250"/>
      <c r="Z20" s="250"/>
      <c r="AA20" s="250"/>
      <c r="AB20" s="250"/>
      <c r="AC20" s="250"/>
      <c r="AD20" s="252"/>
      <c r="AE20" s="253" t="str">
        <f>IF('INT-Pivots'!U20="","",'INT-Pivots'!U20)</f>
        <v/>
      </c>
      <c r="AF20" s="253" t="str">
        <f>IF('INT-Pivots'!AE20="","",'INT-Pivots'!AE20)</f>
        <v/>
      </c>
      <c r="AG20" s="253" t="str">
        <f>IF('INT-Pivots'!AC20="","",'INT-Pivots'!AC20)</f>
        <v/>
      </c>
      <c r="AH20" s="253" t="str">
        <f>IF('INT-Pivots'!AF20="","",'INT-Pivots'!AF20)</f>
        <v/>
      </c>
      <c r="AI20" s="253" t="str">
        <f>IF('INT-Pivots'!AD20="","",'INT-Pivots'!AD20)</f>
        <v/>
      </c>
      <c r="AJ20" s="250" t="str">
        <f>IF(B20="","",VLOOKUP(B20,Dashboard!$B$11:$L$86,9,FALSE))</f>
        <v/>
      </c>
    </row>
    <row r="21" spans="1:36" s="87" customFormat="1" ht="14.25" thickBot="1" x14ac:dyDescent="0.3">
      <c r="A21" s="86"/>
      <c r="B21" s="258" t="str">
        <f>IF('INT-Pivots'!V21="","",'INT-Pivots'!V21)</f>
        <v/>
      </c>
      <c r="C21" s="259" t="str">
        <f>IF('INT-Pivots'!W21="","",'INT-Pivots'!W21)</f>
        <v/>
      </c>
      <c r="D21" s="260" t="str">
        <f>IF('INT-Pivots'!X21="","",'INT-Pivots'!X21)</f>
        <v/>
      </c>
      <c r="E21" s="259" t="str">
        <f>IF('INT-Pivots'!Y21="","",'INT-Pivots'!Y21)</f>
        <v/>
      </c>
      <c r="F21" s="261" t="str">
        <f>IF(ISERROR(VLOOKUP($C21,'Indicator validation'!$P$4:$T$12,2)),"",VLOOKUP($C21,'Indicator validation'!$P$4:$T$12,2))</f>
        <v/>
      </c>
      <c r="G21" s="256"/>
      <c r="H21" s="261" t="str">
        <f>IF(ISERROR(VLOOKUP($C21,'Indicator validation'!$P$4:$T$12,3)),"",VLOOKUP($C21,'Indicator validation'!$P$4:$T$12,3))</f>
        <v/>
      </c>
      <c r="I21" s="137"/>
      <c r="J21" s="261" t="str">
        <f>IF(ISERROR(VLOOKUP($C21,'Indicator validation'!$P$4:$T$12,4)),"",VLOOKUP($C21,'Indicator validation'!$P$4:$T$12,4))</f>
        <v/>
      </c>
      <c r="K21" s="250"/>
      <c r="L21" s="261" t="str">
        <f>IF(ISERROR(VLOOKUP($C21,'Indicator validation'!$P$4:$T$12,5)),"",VLOOKUP($C21,'Indicator validation'!$P$4:$T$12,5))</f>
        <v/>
      </c>
      <c r="M21" s="250"/>
      <c r="N21" s="137"/>
      <c r="O21" s="250"/>
      <c r="P21" s="250"/>
      <c r="Q21" s="250"/>
      <c r="R21" s="250"/>
      <c r="S21" s="250"/>
      <c r="T21" s="250"/>
      <c r="U21" s="250"/>
      <c r="V21" s="250"/>
      <c r="W21" s="250"/>
      <c r="X21" s="250"/>
      <c r="Y21" s="250"/>
      <c r="Z21" s="250"/>
      <c r="AA21" s="250"/>
      <c r="AB21" s="250"/>
      <c r="AC21" s="250"/>
      <c r="AD21" s="252"/>
      <c r="AE21" s="253" t="str">
        <f>IF('INT-Pivots'!U21="","",'INT-Pivots'!U21)</f>
        <v/>
      </c>
      <c r="AF21" s="253" t="str">
        <f>IF('INT-Pivots'!AE21="","",'INT-Pivots'!AE21)</f>
        <v/>
      </c>
      <c r="AG21" s="253" t="str">
        <f>IF('INT-Pivots'!AC21="","",'INT-Pivots'!AC21)</f>
        <v/>
      </c>
      <c r="AH21" s="253" t="str">
        <f>IF('INT-Pivots'!AF21="","",'INT-Pivots'!AF21)</f>
        <v/>
      </c>
      <c r="AI21" s="253" t="str">
        <f>IF('INT-Pivots'!AD21="","",'INT-Pivots'!AD21)</f>
        <v/>
      </c>
      <c r="AJ21" s="250" t="str">
        <f>IF(B21="","",VLOOKUP(B21,Dashboard!$B$11:$L$86,9,FALSE))</f>
        <v/>
      </c>
    </row>
    <row r="22" spans="1:36" s="87" customFormat="1" ht="14.25" thickBot="1" x14ac:dyDescent="0.3">
      <c r="A22" s="86"/>
      <c r="B22" s="258" t="str">
        <f>IF('INT-Pivots'!V22="","",'INT-Pivots'!V22)</f>
        <v/>
      </c>
      <c r="C22" s="259" t="str">
        <f>IF('INT-Pivots'!W22="","",'INT-Pivots'!W22)</f>
        <v/>
      </c>
      <c r="D22" s="260" t="str">
        <f>IF('INT-Pivots'!X22="","",'INT-Pivots'!X22)</f>
        <v/>
      </c>
      <c r="E22" s="259" t="str">
        <f>IF('INT-Pivots'!Y22="","",'INT-Pivots'!Y22)</f>
        <v/>
      </c>
      <c r="F22" s="261" t="str">
        <f>IF(ISERROR(VLOOKUP($C22,'Indicator validation'!$P$4:$T$12,2)),"",VLOOKUP($C22,'Indicator validation'!$P$4:$T$12,2))</f>
        <v/>
      </c>
      <c r="G22" s="256"/>
      <c r="H22" s="261" t="str">
        <f>IF(ISERROR(VLOOKUP($C22,'Indicator validation'!$P$4:$T$12,3)),"",VLOOKUP($C22,'Indicator validation'!$P$4:$T$12,3))</f>
        <v/>
      </c>
      <c r="I22" s="137"/>
      <c r="J22" s="261" t="str">
        <f>IF(ISERROR(VLOOKUP($C22,'Indicator validation'!$P$4:$T$12,4)),"",VLOOKUP($C22,'Indicator validation'!$P$4:$T$12,4))</f>
        <v/>
      </c>
      <c r="K22" s="250"/>
      <c r="L22" s="261" t="str">
        <f>IF(ISERROR(VLOOKUP($C22,'Indicator validation'!$P$4:$T$12,5)),"",VLOOKUP($C22,'Indicator validation'!$P$4:$T$12,5))</f>
        <v/>
      </c>
      <c r="M22" s="250"/>
      <c r="N22" s="137"/>
      <c r="O22" s="250"/>
      <c r="P22" s="250"/>
      <c r="Q22" s="250"/>
      <c r="R22" s="250"/>
      <c r="S22" s="250"/>
      <c r="T22" s="250"/>
      <c r="U22" s="250"/>
      <c r="V22" s="250"/>
      <c r="W22" s="250"/>
      <c r="X22" s="250"/>
      <c r="Y22" s="250"/>
      <c r="Z22" s="250"/>
      <c r="AA22" s="250"/>
      <c r="AB22" s="250"/>
      <c r="AC22" s="250"/>
      <c r="AD22" s="252"/>
      <c r="AE22" s="253" t="str">
        <f>IF('INT-Pivots'!U22="","",'INT-Pivots'!U22)</f>
        <v/>
      </c>
      <c r="AF22" s="253" t="str">
        <f>IF('INT-Pivots'!AE22="","",'INT-Pivots'!AE22)</f>
        <v/>
      </c>
      <c r="AG22" s="253" t="str">
        <f>IF('INT-Pivots'!AC22="","",'INT-Pivots'!AC22)</f>
        <v/>
      </c>
      <c r="AH22" s="253" t="str">
        <f>IF('INT-Pivots'!AF22="","",'INT-Pivots'!AF22)</f>
        <v/>
      </c>
      <c r="AI22" s="253" t="str">
        <f>IF('INT-Pivots'!AD22="","",'INT-Pivots'!AD22)</f>
        <v/>
      </c>
      <c r="AJ22" s="250" t="str">
        <f>IF(B22="","",VLOOKUP(B22,Dashboard!$B$11:$L$86,9,FALSE))</f>
        <v/>
      </c>
    </row>
    <row r="23" spans="1:36" s="87" customFormat="1" ht="14.25" thickBot="1" x14ac:dyDescent="0.3">
      <c r="A23" s="86"/>
      <c r="B23" s="258" t="str">
        <f>IF('INT-Pivots'!V23="","",'INT-Pivots'!V23)</f>
        <v/>
      </c>
      <c r="C23" s="259" t="str">
        <f>IF('INT-Pivots'!W23="","",'INT-Pivots'!W23)</f>
        <v/>
      </c>
      <c r="D23" s="260" t="str">
        <f>IF('INT-Pivots'!X23="","",'INT-Pivots'!X23)</f>
        <v/>
      </c>
      <c r="E23" s="259" t="str">
        <f>IF('INT-Pivots'!Y23="","",'INT-Pivots'!Y23)</f>
        <v/>
      </c>
      <c r="F23" s="261" t="str">
        <f>IF(ISERROR(VLOOKUP($C23,'Indicator validation'!$P$4:$T$12,2)),"",VLOOKUP($C23,'Indicator validation'!$P$4:$T$12,2))</f>
        <v/>
      </c>
      <c r="G23" s="256"/>
      <c r="H23" s="261" t="str">
        <f>IF(ISERROR(VLOOKUP($C23,'Indicator validation'!$P$4:$T$12,3)),"",VLOOKUP($C23,'Indicator validation'!$P$4:$T$12,3))</f>
        <v/>
      </c>
      <c r="I23" s="137"/>
      <c r="J23" s="261" t="str">
        <f>IF(ISERROR(VLOOKUP($C23,'Indicator validation'!$P$4:$T$12,4)),"",VLOOKUP($C23,'Indicator validation'!$P$4:$T$12,4))</f>
        <v/>
      </c>
      <c r="K23" s="250"/>
      <c r="L23" s="261" t="str">
        <f>IF(ISERROR(VLOOKUP($C23,'Indicator validation'!$P$4:$T$12,5)),"",VLOOKUP($C23,'Indicator validation'!$P$4:$T$12,5))</f>
        <v/>
      </c>
      <c r="M23" s="250"/>
      <c r="N23" s="137"/>
      <c r="O23" s="250"/>
      <c r="P23" s="250"/>
      <c r="Q23" s="250"/>
      <c r="R23" s="250"/>
      <c r="S23" s="250"/>
      <c r="T23" s="250"/>
      <c r="U23" s="250"/>
      <c r="V23" s="250"/>
      <c r="W23" s="250"/>
      <c r="X23" s="250"/>
      <c r="Y23" s="250"/>
      <c r="Z23" s="250"/>
      <c r="AA23" s="250"/>
      <c r="AB23" s="250"/>
      <c r="AC23" s="250"/>
      <c r="AD23" s="252"/>
      <c r="AE23" s="253" t="str">
        <f>IF('INT-Pivots'!U23="","",'INT-Pivots'!U23)</f>
        <v/>
      </c>
      <c r="AF23" s="253" t="str">
        <f>IF('INT-Pivots'!AE23="","",'INT-Pivots'!AE23)</f>
        <v/>
      </c>
      <c r="AG23" s="253" t="str">
        <f>IF('INT-Pivots'!AC23="","",'INT-Pivots'!AC23)</f>
        <v/>
      </c>
      <c r="AH23" s="253" t="str">
        <f>IF('INT-Pivots'!AF23="","",'INT-Pivots'!AF23)</f>
        <v/>
      </c>
      <c r="AI23" s="253" t="str">
        <f>IF('INT-Pivots'!AD23="","",'INT-Pivots'!AD23)</f>
        <v/>
      </c>
      <c r="AJ23" s="250" t="str">
        <f>IF(B23="","",VLOOKUP(B23,Dashboard!$B$11:$L$86,9,FALSE))</f>
        <v/>
      </c>
    </row>
    <row r="24" spans="1:36" s="87" customFormat="1" ht="14.25" thickBot="1" x14ac:dyDescent="0.3">
      <c r="A24" s="58"/>
      <c r="B24" s="258" t="str">
        <f>IF('INT-Pivots'!V24="","",'INT-Pivots'!V24)</f>
        <v/>
      </c>
      <c r="C24" s="259" t="str">
        <f>IF('INT-Pivots'!W24="","",'INT-Pivots'!W24)</f>
        <v/>
      </c>
      <c r="D24" s="260" t="str">
        <f>IF('INT-Pivots'!X24="","",'INT-Pivots'!X24)</f>
        <v/>
      </c>
      <c r="E24" s="259" t="str">
        <f>IF('INT-Pivots'!Y24="","",'INT-Pivots'!Y24)</f>
        <v/>
      </c>
      <c r="F24" s="261" t="str">
        <f>IF(ISERROR(VLOOKUP($C24,'Indicator validation'!$P$4:$T$12,2)),"",VLOOKUP($C24,'Indicator validation'!$P$4:$T$12,2))</f>
        <v/>
      </c>
      <c r="G24" s="256"/>
      <c r="H24" s="261" t="str">
        <f>IF(ISERROR(VLOOKUP($C24,'Indicator validation'!$P$4:$T$12,3)),"",VLOOKUP($C24,'Indicator validation'!$P$4:$T$12,3))</f>
        <v/>
      </c>
      <c r="I24" s="137"/>
      <c r="J24" s="261" t="str">
        <f>IF(ISERROR(VLOOKUP($C24,'Indicator validation'!$P$4:$T$12,4)),"",VLOOKUP($C24,'Indicator validation'!$P$4:$T$12,4))</f>
        <v/>
      </c>
      <c r="K24" s="250"/>
      <c r="L24" s="261" t="str">
        <f>IF(ISERROR(VLOOKUP($C24,'Indicator validation'!$P$4:$T$12,5)),"",VLOOKUP($C24,'Indicator validation'!$P$4:$T$12,5))</f>
        <v/>
      </c>
      <c r="M24" s="250"/>
      <c r="N24" s="137"/>
      <c r="O24" s="250"/>
      <c r="P24" s="250"/>
      <c r="Q24" s="250"/>
      <c r="R24" s="250"/>
      <c r="S24" s="250"/>
      <c r="T24" s="250"/>
      <c r="U24" s="250"/>
      <c r="V24" s="250"/>
      <c r="W24" s="250"/>
      <c r="X24" s="250"/>
      <c r="Y24" s="250"/>
      <c r="Z24" s="250"/>
      <c r="AA24" s="250"/>
      <c r="AB24" s="250"/>
      <c r="AC24" s="250"/>
      <c r="AD24" s="252"/>
      <c r="AE24" s="253" t="str">
        <f>IF('INT-Pivots'!U24="","",'INT-Pivots'!U24)</f>
        <v/>
      </c>
      <c r="AF24" s="253" t="str">
        <f>IF('INT-Pivots'!AE24="","",'INT-Pivots'!AE24)</f>
        <v/>
      </c>
      <c r="AG24" s="253" t="str">
        <f>IF('INT-Pivots'!AC24="","",'INT-Pivots'!AC24)</f>
        <v/>
      </c>
      <c r="AH24" s="253" t="str">
        <f>IF('INT-Pivots'!AF24="","",'INT-Pivots'!AF24)</f>
        <v/>
      </c>
      <c r="AI24" s="253" t="str">
        <f>IF('INT-Pivots'!AD24="","",'INT-Pivots'!AD24)</f>
        <v/>
      </c>
      <c r="AJ24" s="250" t="str">
        <f>IF(B24="","",VLOOKUP(B24,Dashboard!$B$11:$L$86,9,FALSE))</f>
        <v/>
      </c>
    </row>
    <row r="25" spans="1:36" s="87" customFormat="1" ht="14.25" thickBot="1" x14ac:dyDescent="0.3">
      <c r="A25" s="86"/>
      <c r="B25" s="258" t="str">
        <f>IF('INT-Pivots'!V25="","",'INT-Pivots'!V25)</f>
        <v/>
      </c>
      <c r="C25" s="259" t="str">
        <f>IF('INT-Pivots'!W25="","",'INT-Pivots'!W25)</f>
        <v/>
      </c>
      <c r="D25" s="260" t="str">
        <f>IF('INT-Pivots'!X25="","",'INT-Pivots'!X25)</f>
        <v/>
      </c>
      <c r="E25" s="259" t="str">
        <f>IF('INT-Pivots'!Y25="","",'INT-Pivots'!Y25)</f>
        <v/>
      </c>
      <c r="F25" s="261" t="str">
        <f>IF(ISERROR(VLOOKUP($C25,'Indicator validation'!$P$4:$T$12,2)),"",VLOOKUP($C25,'Indicator validation'!$P$4:$T$12,2))</f>
        <v/>
      </c>
      <c r="G25" s="256"/>
      <c r="H25" s="261" t="str">
        <f>IF(ISERROR(VLOOKUP($C25,'Indicator validation'!$P$4:$T$12,3)),"",VLOOKUP($C25,'Indicator validation'!$P$4:$T$12,3))</f>
        <v/>
      </c>
      <c r="I25" s="137"/>
      <c r="J25" s="261" t="str">
        <f>IF(ISERROR(VLOOKUP($C25,'Indicator validation'!$P$4:$T$12,4)),"",VLOOKUP($C25,'Indicator validation'!$P$4:$T$12,4))</f>
        <v/>
      </c>
      <c r="K25" s="250"/>
      <c r="L25" s="261" t="str">
        <f>IF(ISERROR(VLOOKUP($C25,'Indicator validation'!$P$4:$T$12,5)),"",VLOOKUP($C25,'Indicator validation'!$P$4:$T$12,5))</f>
        <v/>
      </c>
      <c r="M25" s="250"/>
      <c r="N25" s="137"/>
      <c r="O25" s="250"/>
      <c r="P25" s="250"/>
      <c r="Q25" s="250"/>
      <c r="R25" s="250"/>
      <c r="S25" s="250"/>
      <c r="T25" s="250"/>
      <c r="U25" s="250"/>
      <c r="V25" s="250"/>
      <c r="W25" s="250"/>
      <c r="X25" s="250"/>
      <c r="Y25" s="250"/>
      <c r="Z25" s="250"/>
      <c r="AA25" s="250"/>
      <c r="AB25" s="250"/>
      <c r="AC25" s="250"/>
      <c r="AD25" s="252"/>
      <c r="AE25" s="253" t="str">
        <f>IF('INT-Pivots'!U25="","",'INT-Pivots'!U25)</f>
        <v/>
      </c>
      <c r="AF25" s="253" t="str">
        <f>IF('INT-Pivots'!AE25="","",'INT-Pivots'!AE25)</f>
        <v/>
      </c>
      <c r="AG25" s="253" t="str">
        <f>IF('INT-Pivots'!AC25="","",'INT-Pivots'!AC25)</f>
        <v/>
      </c>
      <c r="AH25" s="253" t="str">
        <f>IF('INT-Pivots'!AF25="","",'INT-Pivots'!AF25)</f>
        <v/>
      </c>
      <c r="AI25" s="253" t="str">
        <f>IF('INT-Pivots'!AD25="","",'INT-Pivots'!AD25)</f>
        <v/>
      </c>
      <c r="AJ25" s="250" t="str">
        <f>IF(B25="","",VLOOKUP(B25,Dashboard!$B$11:$L$86,9,FALSE))</f>
        <v/>
      </c>
    </row>
    <row r="26" spans="1:36" s="87" customFormat="1" ht="14.25" thickBot="1" x14ac:dyDescent="0.3">
      <c r="A26" s="86"/>
      <c r="B26" s="258" t="str">
        <f>IF('INT-Pivots'!V26="","",'INT-Pivots'!V26)</f>
        <v/>
      </c>
      <c r="C26" s="259" t="str">
        <f>IF('INT-Pivots'!W26="","",'INT-Pivots'!W26)</f>
        <v/>
      </c>
      <c r="D26" s="260" t="str">
        <f>IF('INT-Pivots'!X26="","",'INT-Pivots'!X26)</f>
        <v/>
      </c>
      <c r="E26" s="259" t="str">
        <f>IF('INT-Pivots'!Y26="","",'INT-Pivots'!Y26)</f>
        <v/>
      </c>
      <c r="F26" s="261" t="str">
        <f>IF(ISERROR(VLOOKUP($C26,'Indicator validation'!$P$4:$T$12,2)),"",VLOOKUP($C26,'Indicator validation'!$P$4:$T$12,2))</f>
        <v/>
      </c>
      <c r="G26" s="256"/>
      <c r="H26" s="261" t="str">
        <f>IF(ISERROR(VLOOKUP($C26,'Indicator validation'!$P$4:$T$12,3)),"",VLOOKUP($C26,'Indicator validation'!$P$4:$T$12,3))</f>
        <v/>
      </c>
      <c r="I26" s="137"/>
      <c r="J26" s="261" t="str">
        <f>IF(ISERROR(VLOOKUP($C26,'Indicator validation'!$P$4:$T$12,4)),"",VLOOKUP($C26,'Indicator validation'!$P$4:$T$12,4))</f>
        <v/>
      </c>
      <c r="K26" s="250"/>
      <c r="L26" s="261" t="str">
        <f>IF(ISERROR(VLOOKUP($C26,'Indicator validation'!$P$4:$T$12,5)),"",VLOOKUP($C26,'Indicator validation'!$P$4:$T$12,5))</f>
        <v/>
      </c>
      <c r="M26" s="250"/>
      <c r="N26" s="137"/>
      <c r="O26" s="250"/>
      <c r="P26" s="250"/>
      <c r="Q26" s="250"/>
      <c r="R26" s="250"/>
      <c r="S26" s="250"/>
      <c r="T26" s="250"/>
      <c r="U26" s="250"/>
      <c r="V26" s="250"/>
      <c r="W26" s="250"/>
      <c r="X26" s="250"/>
      <c r="Y26" s="250"/>
      <c r="Z26" s="250"/>
      <c r="AA26" s="250"/>
      <c r="AB26" s="250"/>
      <c r="AC26" s="250"/>
      <c r="AD26" s="252"/>
      <c r="AE26" s="253" t="str">
        <f>IF('INT-Pivots'!U26="","",'INT-Pivots'!U26)</f>
        <v/>
      </c>
      <c r="AF26" s="253" t="str">
        <f>IF('INT-Pivots'!AE26="","",'INT-Pivots'!AE26)</f>
        <v/>
      </c>
      <c r="AG26" s="253" t="str">
        <f>IF('INT-Pivots'!AC26="","",'INT-Pivots'!AC26)</f>
        <v/>
      </c>
      <c r="AH26" s="253" t="str">
        <f>IF('INT-Pivots'!AF26="","",'INT-Pivots'!AF26)</f>
        <v/>
      </c>
      <c r="AI26" s="253" t="str">
        <f>IF('INT-Pivots'!AD26="","",'INT-Pivots'!AD26)</f>
        <v/>
      </c>
      <c r="AJ26" s="250" t="str">
        <f>IF(B26="","",VLOOKUP(B26,Dashboard!$B$11:$L$86,9,FALSE))</f>
        <v/>
      </c>
    </row>
    <row r="27" spans="1:36" s="87" customFormat="1" ht="14.25" thickBot="1" x14ac:dyDescent="0.3">
      <c r="A27" s="86"/>
      <c r="B27" s="258" t="str">
        <f>IF('INT-Pivots'!V27="","",'INT-Pivots'!V27)</f>
        <v/>
      </c>
      <c r="C27" s="259" t="str">
        <f>IF('INT-Pivots'!W27="","",'INT-Pivots'!W27)</f>
        <v/>
      </c>
      <c r="D27" s="260" t="str">
        <f>IF('INT-Pivots'!X27="","",'INT-Pivots'!X27)</f>
        <v/>
      </c>
      <c r="E27" s="259" t="str">
        <f>IF('INT-Pivots'!Y27="","",'INT-Pivots'!Y27)</f>
        <v/>
      </c>
      <c r="F27" s="261" t="str">
        <f>IF(ISERROR(VLOOKUP($C27,'Indicator validation'!$P$4:$T$12,2)),"",VLOOKUP($C27,'Indicator validation'!$P$4:$T$12,2))</f>
        <v/>
      </c>
      <c r="G27" s="256"/>
      <c r="H27" s="261" t="str">
        <f>IF(ISERROR(VLOOKUP($C27,'Indicator validation'!$P$4:$T$12,3)),"",VLOOKUP($C27,'Indicator validation'!$P$4:$T$12,3))</f>
        <v/>
      </c>
      <c r="I27" s="137"/>
      <c r="J27" s="261" t="str">
        <f>IF(ISERROR(VLOOKUP($C27,'Indicator validation'!$P$4:$T$12,4)),"",VLOOKUP($C27,'Indicator validation'!$P$4:$T$12,4))</f>
        <v/>
      </c>
      <c r="K27" s="250"/>
      <c r="L27" s="261" t="str">
        <f>IF(ISERROR(VLOOKUP($C27,'Indicator validation'!$P$4:$T$12,5)),"",VLOOKUP($C27,'Indicator validation'!$P$4:$T$12,5))</f>
        <v/>
      </c>
      <c r="M27" s="250"/>
      <c r="N27" s="137"/>
      <c r="O27" s="250"/>
      <c r="P27" s="250"/>
      <c r="Q27" s="250"/>
      <c r="R27" s="250"/>
      <c r="S27" s="250"/>
      <c r="T27" s="250"/>
      <c r="U27" s="250"/>
      <c r="V27" s="250"/>
      <c r="W27" s="250"/>
      <c r="X27" s="250"/>
      <c r="Y27" s="250"/>
      <c r="Z27" s="250"/>
      <c r="AA27" s="250"/>
      <c r="AB27" s="250"/>
      <c r="AC27" s="250"/>
      <c r="AD27" s="252"/>
      <c r="AE27" s="253" t="str">
        <f>IF('INT-Pivots'!U27="","",'INT-Pivots'!U27)</f>
        <v/>
      </c>
      <c r="AF27" s="253" t="str">
        <f>IF('INT-Pivots'!AE27="","",'INT-Pivots'!AE27)</f>
        <v/>
      </c>
      <c r="AG27" s="253" t="str">
        <f>IF('INT-Pivots'!AC27="","",'INT-Pivots'!AC27)</f>
        <v/>
      </c>
      <c r="AH27" s="253" t="str">
        <f>IF('INT-Pivots'!AF27="","",'INT-Pivots'!AF27)</f>
        <v/>
      </c>
      <c r="AI27" s="253" t="str">
        <f>IF('INT-Pivots'!AD27="","",'INT-Pivots'!AD27)</f>
        <v/>
      </c>
      <c r="AJ27" s="250" t="str">
        <f>IF(B27="","",VLOOKUP(B27,Dashboard!$B$11:$L$86,9,FALSE))</f>
        <v/>
      </c>
    </row>
    <row r="28" spans="1:36" s="87" customFormat="1" ht="14.25" thickBot="1" x14ac:dyDescent="0.3">
      <c r="A28" s="86"/>
      <c r="B28" s="258" t="str">
        <f>IF('INT-Pivots'!V28="","",'INT-Pivots'!V28)</f>
        <v/>
      </c>
      <c r="C28" s="259" t="str">
        <f>IF('INT-Pivots'!W28="","",'INT-Pivots'!W28)</f>
        <v/>
      </c>
      <c r="D28" s="260" t="str">
        <f>IF('INT-Pivots'!X28="","",'INT-Pivots'!X28)</f>
        <v/>
      </c>
      <c r="E28" s="259" t="str">
        <f>IF('INT-Pivots'!Y28="","",'INT-Pivots'!Y28)</f>
        <v/>
      </c>
      <c r="F28" s="261" t="str">
        <f>IF(ISERROR(VLOOKUP($C28,'Indicator validation'!$P$4:$T$12,2)),"",VLOOKUP($C28,'Indicator validation'!$P$4:$T$12,2))</f>
        <v/>
      </c>
      <c r="G28" s="256"/>
      <c r="H28" s="261" t="str">
        <f>IF(ISERROR(VLOOKUP($C28,'Indicator validation'!$P$4:$T$12,3)),"",VLOOKUP($C28,'Indicator validation'!$P$4:$T$12,3))</f>
        <v/>
      </c>
      <c r="I28" s="137"/>
      <c r="J28" s="261" t="str">
        <f>IF(ISERROR(VLOOKUP($C28,'Indicator validation'!$P$4:$T$12,4)),"",VLOOKUP($C28,'Indicator validation'!$P$4:$T$12,4))</f>
        <v/>
      </c>
      <c r="K28" s="250"/>
      <c r="L28" s="261" t="str">
        <f>IF(ISERROR(VLOOKUP($C28,'Indicator validation'!$P$4:$T$12,5)),"",VLOOKUP($C28,'Indicator validation'!$P$4:$T$12,5))</f>
        <v/>
      </c>
      <c r="M28" s="250"/>
      <c r="N28" s="137"/>
      <c r="O28" s="250"/>
      <c r="P28" s="250"/>
      <c r="Q28" s="250"/>
      <c r="R28" s="250"/>
      <c r="S28" s="250"/>
      <c r="T28" s="250"/>
      <c r="U28" s="250"/>
      <c r="V28" s="250"/>
      <c r="W28" s="250"/>
      <c r="X28" s="250"/>
      <c r="Y28" s="250"/>
      <c r="Z28" s="250"/>
      <c r="AA28" s="250"/>
      <c r="AB28" s="250"/>
      <c r="AC28" s="250"/>
      <c r="AD28" s="252"/>
      <c r="AE28" s="253" t="str">
        <f>IF('INT-Pivots'!U28="","",'INT-Pivots'!U28)</f>
        <v/>
      </c>
      <c r="AF28" s="253" t="str">
        <f>IF('INT-Pivots'!AE28="","",'INT-Pivots'!AE28)</f>
        <v/>
      </c>
      <c r="AG28" s="253" t="str">
        <f>IF('INT-Pivots'!AC28="","",'INT-Pivots'!AC28)</f>
        <v/>
      </c>
      <c r="AH28" s="253" t="str">
        <f>IF('INT-Pivots'!AF28="","",'INT-Pivots'!AF28)</f>
        <v/>
      </c>
      <c r="AI28" s="253" t="str">
        <f>IF('INT-Pivots'!AD28="","",'INT-Pivots'!AD28)</f>
        <v/>
      </c>
      <c r="AJ28" s="250" t="str">
        <f>IF(B28="","",VLOOKUP(B28,Dashboard!$B$11:$L$86,9,FALSE))</f>
        <v/>
      </c>
    </row>
    <row r="29" spans="1:36" s="87" customFormat="1" ht="14.25" thickBot="1" x14ac:dyDescent="0.3">
      <c r="A29" s="86"/>
      <c r="B29" s="258" t="str">
        <f>IF('INT-Pivots'!V29="","",'INT-Pivots'!V29)</f>
        <v/>
      </c>
      <c r="C29" s="259" t="str">
        <f>IF('INT-Pivots'!W29="","",'INT-Pivots'!W29)</f>
        <v/>
      </c>
      <c r="D29" s="260" t="str">
        <f>IF('INT-Pivots'!X29="","",'INT-Pivots'!X29)</f>
        <v/>
      </c>
      <c r="E29" s="259" t="str">
        <f>IF('INT-Pivots'!Y29="","",'INT-Pivots'!Y29)</f>
        <v/>
      </c>
      <c r="F29" s="261" t="str">
        <f>IF(ISERROR(VLOOKUP($C29,'Indicator validation'!$P$4:$T$12,2)),"",VLOOKUP($C29,'Indicator validation'!$P$4:$T$12,2))</f>
        <v/>
      </c>
      <c r="G29" s="256"/>
      <c r="H29" s="261" t="str">
        <f>IF(ISERROR(VLOOKUP($C29,'Indicator validation'!$P$4:$T$12,3)),"",VLOOKUP($C29,'Indicator validation'!$P$4:$T$12,3))</f>
        <v/>
      </c>
      <c r="I29" s="137"/>
      <c r="J29" s="261" t="str">
        <f>IF(ISERROR(VLOOKUP($C29,'Indicator validation'!$P$4:$T$12,4)),"",VLOOKUP($C29,'Indicator validation'!$P$4:$T$12,4))</f>
        <v/>
      </c>
      <c r="K29" s="250"/>
      <c r="L29" s="261" t="str">
        <f>IF(ISERROR(VLOOKUP($C29,'Indicator validation'!$P$4:$T$12,5)),"",VLOOKUP($C29,'Indicator validation'!$P$4:$T$12,5))</f>
        <v/>
      </c>
      <c r="M29" s="250"/>
      <c r="N29" s="137"/>
      <c r="O29" s="250"/>
      <c r="P29" s="250"/>
      <c r="Q29" s="250"/>
      <c r="R29" s="250"/>
      <c r="S29" s="250"/>
      <c r="T29" s="250"/>
      <c r="U29" s="250"/>
      <c r="V29" s="250"/>
      <c r="W29" s="250"/>
      <c r="X29" s="250"/>
      <c r="Y29" s="250"/>
      <c r="Z29" s="250"/>
      <c r="AA29" s="250"/>
      <c r="AB29" s="250"/>
      <c r="AC29" s="250"/>
      <c r="AD29" s="252"/>
      <c r="AE29" s="253" t="str">
        <f>IF('INT-Pivots'!U29="","",'INT-Pivots'!U29)</f>
        <v/>
      </c>
      <c r="AF29" s="253" t="str">
        <f>IF('INT-Pivots'!AE29="","",'INT-Pivots'!AE29)</f>
        <v/>
      </c>
      <c r="AG29" s="253" t="str">
        <f>IF('INT-Pivots'!AC29="","",'INT-Pivots'!AC29)</f>
        <v/>
      </c>
      <c r="AH29" s="253" t="str">
        <f>IF('INT-Pivots'!AF29="","",'INT-Pivots'!AF29)</f>
        <v/>
      </c>
      <c r="AI29" s="253" t="str">
        <f>IF('INT-Pivots'!AD29="","",'INT-Pivots'!AD29)</f>
        <v/>
      </c>
      <c r="AJ29" s="250" t="str">
        <f>IF(B29="","",VLOOKUP(B29,Dashboard!$B$11:$L$86,9,FALSE))</f>
        <v/>
      </c>
    </row>
    <row r="30" spans="1:36" s="87" customFormat="1" ht="14.25" thickBot="1" x14ac:dyDescent="0.3">
      <c r="A30" s="86"/>
      <c r="B30" s="258" t="str">
        <f>IF('INT-Pivots'!V30="","",'INT-Pivots'!V30)</f>
        <v/>
      </c>
      <c r="C30" s="259" t="str">
        <f>IF('INT-Pivots'!W30="","",'INT-Pivots'!W30)</f>
        <v/>
      </c>
      <c r="D30" s="260" t="str">
        <f>IF('INT-Pivots'!X30="","",'INT-Pivots'!X30)</f>
        <v/>
      </c>
      <c r="E30" s="259" t="str">
        <f>IF('INT-Pivots'!Y30="","",'INT-Pivots'!Y30)</f>
        <v/>
      </c>
      <c r="F30" s="261" t="str">
        <f>IF(ISERROR(VLOOKUP($C30,'Indicator validation'!$P$4:$T$12,2)),"",VLOOKUP($C30,'Indicator validation'!$P$4:$T$12,2))</f>
        <v/>
      </c>
      <c r="G30" s="256"/>
      <c r="H30" s="261" t="str">
        <f>IF(ISERROR(VLOOKUP($C30,'Indicator validation'!$P$4:$T$12,3)),"",VLOOKUP($C30,'Indicator validation'!$P$4:$T$12,3))</f>
        <v/>
      </c>
      <c r="I30" s="137"/>
      <c r="J30" s="261" t="str">
        <f>IF(ISERROR(VLOOKUP($C30,'Indicator validation'!$P$4:$T$12,4)),"",VLOOKUP($C30,'Indicator validation'!$P$4:$T$12,4))</f>
        <v/>
      </c>
      <c r="K30" s="250"/>
      <c r="L30" s="261" t="str">
        <f>IF(ISERROR(VLOOKUP($C30,'Indicator validation'!$P$4:$T$12,5)),"",VLOOKUP($C30,'Indicator validation'!$P$4:$T$12,5))</f>
        <v/>
      </c>
      <c r="M30" s="250"/>
      <c r="N30" s="137"/>
      <c r="O30" s="250"/>
      <c r="P30" s="250"/>
      <c r="Q30" s="250"/>
      <c r="R30" s="250"/>
      <c r="S30" s="250"/>
      <c r="T30" s="250"/>
      <c r="U30" s="250"/>
      <c r="V30" s="250"/>
      <c r="W30" s="250"/>
      <c r="X30" s="250"/>
      <c r="Y30" s="250"/>
      <c r="Z30" s="250"/>
      <c r="AA30" s="250"/>
      <c r="AB30" s="250"/>
      <c r="AC30" s="250"/>
      <c r="AD30" s="252"/>
      <c r="AE30" s="253" t="str">
        <f>IF('INT-Pivots'!U30="","",'INT-Pivots'!U30)</f>
        <v/>
      </c>
      <c r="AF30" s="253" t="str">
        <f>IF('INT-Pivots'!AE30="","",'INT-Pivots'!AE30)</f>
        <v/>
      </c>
      <c r="AG30" s="253" t="str">
        <f>IF('INT-Pivots'!AC30="","",'INT-Pivots'!AC30)</f>
        <v/>
      </c>
      <c r="AH30" s="253" t="str">
        <f>IF('INT-Pivots'!AF30="","",'INT-Pivots'!AF30)</f>
        <v/>
      </c>
      <c r="AI30" s="253" t="str">
        <f>IF('INT-Pivots'!AD30="","",'INT-Pivots'!AD30)</f>
        <v/>
      </c>
      <c r="AJ30" s="250" t="str">
        <f>IF(B30="","",VLOOKUP(B30,Dashboard!$B$11:$L$86,9,FALSE))</f>
        <v/>
      </c>
    </row>
    <row r="31" spans="1:36" s="87" customFormat="1" ht="14.25" thickBot="1" x14ac:dyDescent="0.3">
      <c r="A31" s="86"/>
      <c r="B31" s="258" t="str">
        <f>IF('INT-Pivots'!V31="","",'INT-Pivots'!V31)</f>
        <v/>
      </c>
      <c r="C31" s="259" t="str">
        <f>IF('INT-Pivots'!W31="","",'INT-Pivots'!W31)</f>
        <v/>
      </c>
      <c r="D31" s="260" t="str">
        <f>IF('INT-Pivots'!X31="","",'INT-Pivots'!X31)</f>
        <v/>
      </c>
      <c r="E31" s="259" t="str">
        <f>IF('INT-Pivots'!Y31="","",'INT-Pivots'!Y31)</f>
        <v/>
      </c>
      <c r="F31" s="261" t="str">
        <f>IF(ISERROR(VLOOKUP($C31,'Indicator validation'!$P$4:$T$12,2)),"",VLOOKUP($C31,'Indicator validation'!$P$4:$T$12,2))</f>
        <v/>
      </c>
      <c r="G31" s="256"/>
      <c r="H31" s="261" t="str">
        <f>IF(ISERROR(VLOOKUP($C31,'Indicator validation'!$P$4:$T$12,3)),"",VLOOKUP($C31,'Indicator validation'!$P$4:$T$12,3))</f>
        <v/>
      </c>
      <c r="I31" s="137"/>
      <c r="J31" s="261" t="str">
        <f>IF(ISERROR(VLOOKUP($C31,'Indicator validation'!$P$4:$T$12,4)),"",VLOOKUP($C31,'Indicator validation'!$P$4:$T$12,4))</f>
        <v/>
      </c>
      <c r="K31" s="250"/>
      <c r="L31" s="261" t="str">
        <f>IF(ISERROR(VLOOKUP($C31,'Indicator validation'!$P$4:$T$12,5)),"",VLOOKUP($C31,'Indicator validation'!$P$4:$T$12,5))</f>
        <v/>
      </c>
      <c r="M31" s="250"/>
      <c r="N31" s="137"/>
      <c r="O31" s="250"/>
      <c r="P31" s="250"/>
      <c r="Q31" s="250"/>
      <c r="R31" s="250"/>
      <c r="S31" s="250"/>
      <c r="T31" s="250"/>
      <c r="U31" s="250"/>
      <c r="V31" s="250"/>
      <c r="W31" s="250"/>
      <c r="X31" s="250"/>
      <c r="Y31" s="250"/>
      <c r="Z31" s="250"/>
      <c r="AA31" s="250"/>
      <c r="AB31" s="250"/>
      <c r="AC31" s="250"/>
      <c r="AD31" s="252"/>
      <c r="AE31" s="253" t="str">
        <f>IF('INT-Pivots'!U31="","",'INT-Pivots'!U31)</f>
        <v/>
      </c>
      <c r="AF31" s="253" t="str">
        <f>IF('INT-Pivots'!AE31="","",'INT-Pivots'!AE31)</f>
        <v/>
      </c>
      <c r="AG31" s="253" t="str">
        <f>IF('INT-Pivots'!AC31="","",'INT-Pivots'!AC31)</f>
        <v/>
      </c>
      <c r="AH31" s="253" t="str">
        <f>IF('INT-Pivots'!AF31="","",'INT-Pivots'!AF31)</f>
        <v/>
      </c>
      <c r="AI31" s="253" t="str">
        <f>IF('INT-Pivots'!AD31="","",'INT-Pivots'!AD31)</f>
        <v/>
      </c>
      <c r="AJ31" s="250" t="str">
        <f>IF(B31="","",VLOOKUP(B31,Dashboard!$B$11:$L$86,9,FALSE))</f>
        <v/>
      </c>
    </row>
    <row r="32" spans="1:36" s="87" customFormat="1" ht="14.25" thickBot="1" x14ac:dyDescent="0.3">
      <c r="A32" s="86"/>
      <c r="B32" s="258" t="str">
        <f>IF('INT-Pivots'!V32="","",'INT-Pivots'!V32)</f>
        <v/>
      </c>
      <c r="C32" s="259" t="str">
        <f>IF('INT-Pivots'!W32="","",'INT-Pivots'!W32)</f>
        <v/>
      </c>
      <c r="D32" s="260" t="str">
        <f>IF('INT-Pivots'!X32="","",'INT-Pivots'!X32)</f>
        <v/>
      </c>
      <c r="E32" s="259" t="str">
        <f>IF('INT-Pivots'!Y32="","",'INT-Pivots'!Y32)</f>
        <v/>
      </c>
      <c r="F32" s="261" t="str">
        <f>IF(ISERROR(VLOOKUP($C32,'Indicator validation'!$P$4:$T$12,2)),"",VLOOKUP($C32,'Indicator validation'!$P$4:$T$12,2))</f>
        <v/>
      </c>
      <c r="G32" s="257"/>
      <c r="H32" s="261" t="str">
        <f>IF(ISERROR(VLOOKUP($C32,'Indicator validation'!$P$4:$T$12,3)),"",VLOOKUP($C32,'Indicator validation'!$P$4:$T$12,3))</f>
        <v/>
      </c>
      <c r="I32" s="149"/>
      <c r="J32" s="261" t="str">
        <f>IF(ISERROR(VLOOKUP($C32,'Indicator validation'!$P$4:$T$12,4)),"",VLOOKUP($C32,'Indicator validation'!$P$4:$T$12,4))</f>
        <v/>
      </c>
      <c r="K32" s="251"/>
      <c r="L32" s="261" t="str">
        <f>IF(ISERROR(VLOOKUP($C32,'Indicator validation'!$P$4:$T$12,5)),"",VLOOKUP($C32,'Indicator validation'!$P$4:$T$12,5))</f>
        <v/>
      </c>
      <c r="M32" s="251"/>
      <c r="N32" s="137"/>
      <c r="O32" s="251"/>
      <c r="P32" s="251"/>
      <c r="Q32" s="251"/>
      <c r="R32" s="251"/>
      <c r="S32" s="251"/>
      <c r="T32" s="251"/>
      <c r="U32" s="251"/>
      <c r="V32" s="251"/>
      <c r="W32" s="251"/>
      <c r="X32" s="251"/>
      <c r="Y32" s="251"/>
      <c r="Z32" s="251"/>
      <c r="AA32" s="251"/>
      <c r="AB32" s="251"/>
      <c r="AC32" s="251"/>
      <c r="AD32" s="254"/>
      <c r="AE32" s="253" t="str">
        <f>IF('INT-Pivots'!U32="","",'INT-Pivots'!U32)</f>
        <v/>
      </c>
      <c r="AF32" s="253" t="str">
        <f>IF('INT-Pivots'!AE32="","",'INT-Pivots'!AE32)</f>
        <v/>
      </c>
      <c r="AG32" s="253" t="str">
        <f>IF('INT-Pivots'!AC32="","",'INT-Pivots'!AC32)</f>
        <v/>
      </c>
      <c r="AH32" s="253" t="str">
        <f>IF('INT-Pivots'!AF32="","",'INT-Pivots'!AF32)</f>
        <v/>
      </c>
      <c r="AI32" s="253" t="str">
        <f>IF('INT-Pivots'!AD32="","",'INT-Pivots'!AD32)</f>
        <v/>
      </c>
      <c r="AJ32" s="251" t="str">
        <f>IF(B32="","",VLOOKUP(B32,Dashboard!$B$11:$L$86,9,FALSE))</f>
        <v/>
      </c>
    </row>
    <row r="33" spans="2:6" s="25" customFormat="1" thickBot="1" x14ac:dyDescent="0.35">
      <c r="B33"/>
      <c r="C33"/>
      <c r="D33"/>
      <c r="E33"/>
      <c r="F33" s="80"/>
    </row>
    <row r="34" spans="2:6" x14ac:dyDescent="0.3">
      <c r="B34"/>
      <c r="C34"/>
      <c r="D34"/>
      <c r="E34"/>
    </row>
    <row r="35" spans="2:6" x14ac:dyDescent="0.3">
      <c r="B35"/>
      <c r="C35"/>
      <c r="D35"/>
      <c r="E35"/>
    </row>
    <row r="36" spans="2:6" x14ac:dyDescent="0.3">
      <c r="B36"/>
      <c r="C36"/>
      <c r="D36"/>
      <c r="E36"/>
    </row>
    <row r="37" spans="2:6" x14ac:dyDescent="0.3">
      <c r="B37"/>
      <c r="C37"/>
      <c r="D37"/>
      <c r="E37"/>
    </row>
    <row r="38" spans="2:6" x14ac:dyDescent="0.3">
      <c r="B38"/>
      <c r="C38"/>
      <c r="D38"/>
      <c r="E38"/>
    </row>
  </sheetData>
  <sheetProtection algorithmName="SHA-512" hashValue="BW0C4G0jAZVUHhId3rXhzG1GkcYJft8wtQEJHxreV+eHTXRmWhw//pybRntSNrL7r9aWdWL7x58Pb3ZU0ywNDg==" saltValue="jO+VAKdN3EjsyJ5H4hTuqg==" spinCount="100000" sheet="1" objects="1" scenarios="1" formatRows="0"/>
  <protectedRanges>
    <protectedRange algorithmName="SHA-512" hashValue="wZEhYc52HKtGoOhKGXILeVjwjI+VBsEIi1RvNEck65XPfMUeyaL5lLDYZH4auRCH/4pUzMGrUWVwD8G/p6S1QA==" saltValue="kwi8wKf6nKqOjbHwCcV7pQ==" spinCount="100000" sqref="L7:L11 I7:I9 F7:F11 H7:H11 J7:J11 F6:AD6 N7:N32" name="outcome"/>
  </protectedRanges>
  <mergeCells count="4">
    <mergeCell ref="O4:V4"/>
    <mergeCell ref="W4:AD4"/>
    <mergeCell ref="AL5:AP5"/>
    <mergeCell ref="AL6:AP9"/>
  </mergeCells>
  <conditionalFormatting sqref="B6:AD32">
    <cfRule type="expression" dxfId="3" priority="1">
      <formula>$AJ6="no"</formula>
    </cfRule>
    <cfRule type="expression" dxfId="2" priority="2">
      <formula>$B6=""</formula>
    </cfRule>
  </conditionalFormatting>
  <dataValidations xWindow="1190" yWindow="515" count="10">
    <dataValidation allowBlank="1" showInputMessage="1" showErrorMessage="1" promptTitle="Other indicator" prompt="Write in the indicator if you selected &quot;other&quot; selected above." sqref="F6:F32" xr:uid="{C9FA130B-FD20-4946-BB74-995386886B94}"/>
    <dataValidation allowBlank="1" showInputMessage="1" showErrorMessage="1" promptTitle="Additional info" prompt="Provide this information in the cell to the right." sqref="L6:L32" xr:uid="{BCD0CF7A-2C49-48BE-89E8-785B66B750BA}"/>
    <dataValidation allowBlank="1" showInputMessage="1" showErrorMessage="1" promptTitle="Disaggregation info" prompt="Select one from the list in the cell to the right." sqref="J6:J32 H6:H32" xr:uid="{546A52AB-C83B-48D8-9AC6-36B4467911F5}"/>
    <dataValidation allowBlank="1" showInputMessage="1" showErrorMessage="1" promptTitle="Amount" prompt="Quantify the results following the instructions in the cell above." sqref="G6" xr:uid="{71C8FA29-D29E-4EED-8E93-EA3DA5F0A4B3}"/>
    <dataValidation type="date" allowBlank="1" showInputMessage="1" showErrorMessage="1" promptTitle="Date published" prompt="Provide the date the document was published." sqref="AD6 V6" xr:uid="{49781740-96F5-4999-85EB-1D44AAB05AA7}">
      <formula1>36526</formula1>
      <formula2>47484</formula2>
    </dataValidation>
    <dataValidation allowBlank="1" showInputMessage="1" showErrorMessage="1" promptTitle="Sources" prompt="List the document authors (entities), with names separated by commas." sqref="AC6 U6" xr:uid="{BB1FED83-9BA7-48EB-BF4B-5A3501B80147}"/>
    <dataValidation allowBlank="1" showInputMessage="1" showErrorMessage="1" promptTitle="Authors" prompt="List the document authors (people), with names separated by commas." sqref="AB6 T6" xr:uid="{D4E47F79-BB5E-4D22-802F-F57711B2812E}"/>
    <dataValidation type="list" allowBlank="1" showInputMessage="1" showErrorMessage="1" sqref="Z6 R6" xr:uid="{57A3CB12-CC20-47DD-8FC2-62663316D37E}">
      <formula1>"Yes,No"</formula1>
    </dataValidation>
    <dataValidation allowBlank="1" showInputMessage="1" showErrorMessage="1" promptTitle="Instructions" prompt="Complete this form only once an output is complete and delivered to the CCAC Secretariat." sqref="D1:E1" xr:uid="{57ABDCCF-B8EE-4254-80E8-E77C17BC111A}"/>
    <dataValidation allowBlank="1" showInputMessage="1" showErrorMessage="1" promptTitle="Additional info" prompt="Provide information following the instructions in the cell to the right." sqref="M6:M32" xr:uid="{2D348ED8-B9C2-4FBE-A2E8-C695529D32CF}"/>
  </dataValidations>
  <hyperlinks>
    <hyperlink ref="D1" location="'4. Outputs'!AL6" display="See instructions" xr:uid="{B2FDB8E7-11CD-4B3B-94DD-7E1EA9452D87}"/>
  </hyperlink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xWindow="1190" yWindow="515" count="4">
        <x14:dataValidation type="list" allowBlank="1" showInputMessage="1" showErrorMessage="1" promptTitle="Disaggregation info" prompt="See instructions in the cell to the left. Select the option that best applies. To remove entries, select the cell and press &quot;Delete&quot; on your keyboard." xr:uid="{49FB37F3-0C3A-4225-A3C8-8A3F79867C7D}">
          <x14:formula1>
            <xm:f>OFFSET('Indicator validation'!$AC$3,MATCH(C6,'Indicator validation'!$AB$4:$AB$59,0),0,COUNTIF('Indicator validation'!$AB$4:$AB$59,C6),1)</xm:f>
          </x14:formula1>
          <xm:sqref>I6:I32</xm:sqref>
        </x14:dataValidation>
        <x14:dataValidation type="list" allowBlank="1" showInputMessage="1" showErrorMessage="1" promptTitle="Document Type" prompt="Select the option that best applies." xr:uid="{124BEA29-CD12-4EF7-8FAC-404ECE52F9D4}">
          <x14:formula1>
            <xm:f>'Form validation'!$Z$3:$Z$11</xm:f>
          </x14:formula1>
          <xm:sqref>AA6 S6</xm:sqref>
        </x14:dataValidation>
        <x14:dataValidation type="list" allowBlank="1" showInputMessage="1" showErrorMessage="1" promptTitle="Pollutants addressed" prompt="Select all that apply." xr:uid="{375DC557-A579-425A-8DC4-4FBBC5E438B3}">
          <x14:formula1>
            <xm:f>'Indicator validation'!$AL$3:$AL$7</xm:f>
          </x14:formula1>
          <xm:sqref>N6:N32</xm:sqref>
        </x14:dataValidation>
        <x14:dataValidation type="list" allowBlank="1" showInputMessage="1" showErrorMessage="1" promptTitle="Disaggregation info" prompt="See instructions in the cell to the left. Select the option that best applies. To remove entries, select the cell and press &quot;Delete&quot; on your keyboard." xr:uid="{50409D0D-B3AD-4FB4-A754-B538CD20BB88}">
          <x14:formula1>
            <xm:f>OFFSET('Indicator validation'!$AF$3,MATCH(C6,'Indicator validation'!$AE$4:$AE$59,0),0,COUNTIF('Indicator validation'!$AE$4:$AE$59,C6),1)</xm:f>
          </x14:formula1>
          <xm:sqref>K6:K32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D1965-B9AF-4245-A7BA-C4D99B1A2655}">
  <sheetPr codeName="Sheet7"/>
  <dimension ref="A1:AO44"/>
  <sheetViews>
    <sheetView showGridLines="0" zoomScale="80" zoomScaleNormal="80" workbookViewId="0">
      <pane xSplit="5" ySplit="5" topLeftCell="F6" activePane="bottomRight" state="frozen"/>
      <selection pane="topRight" activeCell="F1" sqref="F1"/>
      <selection pane="bottomLeft" activeCell="A7" sqref="A7"/>
      <selection pane="bottomRight" activeCell="O10" sqref="A8:O10"/>
    </sheetView>
  </sheetViews>
  <sheetFormatPr defaultColWidth="9.140625" defaultRowHeight="16.5" x14ac:dyDescent="0.3"/>
  <cols>
    <col min="1" max="1" width="1.7109375" style="11" customWidth="1"/>
    <col min="2" max="2" width="25" style="16" customWidth="1"/>
    <col min="3" max="3" width="17.28515625" style="21" customWidth="1"/>
    <col min="4" max="4" width="11.85546875" style="21" customWidth="1"/>
    <col min="5" max="5" width="15" style="21" customWidth="1"/>
    <col min="6" max="6" width="16.140625" style="11" customWidth="1"/>
    <col min="7" max="7" width="11.7109375" style="11" customWidth="1"/>
    <col min="8" max="8" width="16.42578125" style="11" customWidth="1"/>
    <col min="9" max="9" width="24.140625" style="11" customWidth="1"/>
    <col min="10" max="10" width="16.7109375" style="11" customWidth="1"/>
    <col min="11" max="11" width="25.140625" style="11" customWidth="1"/>
    <col min="12" max="12" width="17.28515625" style="11" customWidth="1"/>
    <col min="13" max="13" width="28.28515625" style="11" customWidth="1"/>
    <col min="14" max="29" width="21.7109375" style="11" customWidth="1"/>
    <col min="30" max="34" width="0" style="11" hidden="1" customWidth="1"/>
    <col min="35" max="35" width="3.7109375" style="11" customWidth="1"/>
    <col min="36" max="16384" width="9.140625" style="11"/>
  </cols>
  <sheetData>
    <row r="1" spans="1:41" ht="33" customHeight="1" x14ac:dyDescent="0.3">
      <c r="B1" s="72" t="s">
        <v>288</v>
      </c>
      <c r="C1" s="16"/>
      <c r="D1" s="270" t="s">
        <v>87</v>
      </c>
      <c r="E1" s="16"/>
      <c r="G1"/>
    </row>
    <row r="2" spans="1:41" s="16" customFormat="1" ht="14.45" customHeight="1" x14ac:dyDescent="0.3">
      <c r="B2" s="73" t="str">
        <f>CONCATENATE("Project: ",'1.Signature page'!C3)</f>
        <v>Project: Accelerating actions to improve organic waste management and reduce methane emissions. (PA-24-003)</v>
      </c>
      <c r="C2" s="28"/>
      <c r="D2" s="28"/>
      <c r="E2" s="28"/>
    </row>
    <row r="3" spans="1:41" s="16" customFormat="1" ht="13.35" customHeight="1" x14ac:dyDescent="0.3">
      <c r="B3" s="74" t="str">
        <f>'1.Signature page'!C4</f>
        <v>UNDP Panama</v>
      </c>
      <c r="C3" s="29"/>
      <c r="D3" s="29"/>
      <c r="E3" s="29"/>
    </row>
    <row r="4" spans="1:41" s="16" customFormat="1" ht="20.100000000000001" customHeight="1" thickBot="1" x14ac:dyDescent="0.35">
      <c r="B4" s="89" t="str">
        <f>CONCATENATE("Outcomes to report by project end: ",COUNTIF('INT-Pivots'!AK6:AK8,"*"))</f>
        <v>Outcomes to report by project end: 3</v>
      </c>
      <c r="C4" s="29"/>
      <c r="D4" s="29"/>
      <c r="E4" s="29"/>
      <c r="N4" s="476" t="s">
        <v>289</v>
      </c>
      <c r="O4" s="476"/>
      <c r="P4" s="476"/>
      <c r="Q4" s="476"/>
      <c r="R4" s="476"/>
      <c r="S4" s="476"/>
      <c r="T4" s="476"/>
      <c r="U4" s="477"/>
      <c r="V4" s="478" t="s">
        <v>290</v>
      </c>
      <c r="W4" s="478"/>
      <c r="X4" s="478"/>
      <c r="Y4" s="478"/>
      <c r="Z4" s="478"/>
      <c r="AA4" s="478"/>
      <c r="AB4" s="478"/>
      <c r="AC4" s="478"/>
    </row>
    <row r="5" spans="1:41" s="155" customFormat="1" ht="48" customHeight="1" thickBot="1" x14ac:dyDescent="0.3">
      <c r="A5" s="150"/>
      <c r="B5" s="128" t="s">
        <v>291</v>
      </c>
      <c r="C5" s="151" t="s">
        <v>90</v>
      </c>
      <c r="D5" s="151" t="s">
        <v>91</v>
      </c>
      <c r="E5" s="151" t="s">
        <v>92</v>
      </c>
      <c r="F5" s="152" t="s">
        <v>292</v>
      </c>
      <c r="G5" s="153" t="s">
        <v>293</v>
      </c>
      <c r="H5" s="152" t="s">
        <v>294</v>
      </c>
      <c r="I5" s="153" t="s">
        <v>295</v>
      </c>
      <c r="J5" s="152" t="s">
        <v>296</v>
      </c>
      <c r="K5" s="153" t="s">
        <v>297</v>
      </c>
      <c r="L5" s="152" t="s">
        <v>298</v>
      </c>
      <c r="M5" s="153" t="s">
        <v>299</v>
      </c>
      <c r="N5" s="153" t="s">
        <v>300</v>
      </c>
      <c r="O5" s="153" t="s">
        <v>301</v>
      </c>
      <c r="P5" s="153" t="s">
        <v>302</v>
      </c>
      <c r="Q5" s="153" t="s">
        <v>303</v>
      </c>
      <c r="R5" s="153" t="s">
        <v>304</v>
      </c>
      <c r="S5" s="153" t="s">
        <v>305</v>
      </c>
      <c r="T5" s="153" t="s">
        <v>306</v>
      </c>
      <c r="U5" s="153" t="s">
        <v>307</v>
      </c>
      <c r="V5" s="153" t="s">
        <v>308</v>
      </c>
      <c r="W5" s="153" t="s">
        <v>309</v>
      </c>
      <c r="X5" s="153" t="s">
        <v>310</v>
      </c>
      <c r="Y5" s="153" t="s">
        <v>311</v>
      </c>
      <c r="Z5" s="153" t="s">
        <v>312</v>
      </c>
      <c r="AA5" s="153" t="s">
        <v>313</v>
      </c>
      <c r="AB5" s="153" t="s">
        <v>314</v>
      </c>
      <c r="AC5" s="269" t="s">
        <v>315</v>
      </c>
      <c r="AD5" s="154" t="s">
        <v>99</v>
      </c>
      <c r="AE5" s="154" t="s">
        <v>285</v>
      </c>
      <c r="AF5" s="154" t="s">
        <v>316</v>
      </c>
      <c r="AG5" s="154" t="s">
        <v>100</v>
      </c>
      <c r="AH5" s="156" t="s">
        <v>146</v>
      </c>
      <c r="AI5" s="150"/>
      <c r="AJ5" s="463" t="s">
        <v>35</v>
      </c>
      <c r="AK5" s="463"/>
      <c r="AL5" s="463"/>
      <c r="AM5" s="463"/>
      <c r="AN5" s="463"/>
      <c r="AO5" s="266"/>
    </row>
    <row r="6" spans="1:41" s="77" customFormat="1" ht="14.25" thickBot="1" x14ac:dyDescent="0.3">
      <c r="A6" s="76"/>
      <c r="B6" s="271" t="str">
        <f>IF('INT-Pivots'!AK6="","",'INT-Pivots'!AK6)</f>
        <v>(blank)</v>
      </c>
      <c r="C6" s="272" t="str">
        <f>IF('INT-Pivots'!AL6="","",'INT-Pivots'!AL6)</f>
        <v>(blank)</v>
      </c>
      <c r="D6" s="273" t="str">
        <f>IF('INT-Pivots'!AM6="","",'INT-Pivots'!AM6)</f>
        <v>(blank)</v>
      </c>
      <c r="E6" s="272" t="str">
        <f>IF('INT-Pivots'!AN6="","",'INT-Pivots'!AN6)</f>
        <v>(blank)</v>
      </c>
      <c r="F6" s="261" t="str">
        <f>IF(ISERROR(VLOOKUP($C6,'Indicator validation'!$J$3:$N$20,2)),"",VLOOKUP($C6,'Indicator validation'!$J$3:$N$20,2))</f>
        <v/>
      </c>
      <c r="G6" s="255"/>
      <c r="H6" s="261" t="str">
        <f>IF(ISERROR(VLOOKUP($C6,'Indicator validation'!$J$4:$N$16,3)),"",VLOOKUP($C6,'Indicator validation'!$J$4:$N$16,3))</f>
        <v/>
      </c>
      <c r="I6" s="137"/>
      <c r="J6" s="261" t="str">
        <f>IF(ISERROR(VLOOKUP($C6,'Indicator validation'!$J$3:$N$16,4)),"",VLOOKUP($C6,'Indicator validation'!$J$3:$N$16,4))</f>
        <v/>
      </c>
      <c r="K6" s="137"/>
      <c r="L6" s="261" t="str">
        <f>IF(ISERROR(VLOOKUP($C6,'Indicator validation'!$J$4:$N$16,5)),"",VLOOKUP($C6,'Indicator validation'!$J$4:$N$16,5))</f>
        <v/>
      </c>
      <c r="M6" s="137"/>
      <c r="N6" s="137"/>
      <c r="O6" s="137"/>
      <c r="P6" s="137"/>
      <c r="Q6" s="137"/>
      <c r="R6" s="137"/>
      <c r="S6" s="137"/>
      <c r="T6" s="137"/>
      <c r="U6" s="262"/>
      <c r="V6" s="137"/>
      <c r="W6" s="137"/>
      <c r="X6" s="137"/>
      <c r="Y6" s="137"/>
      <c r="Z6" s="137"/>
      <c r="AA6" s="137"/>
      <c r="AB6" s="137"/>
      <c r="AC6" s="262"/>
      <c r="AD6" s="268" t="str">
        <f>IF('INT-Pivots'!AO6="","",'INT-Pivots'!AO6)</f>
        <v>(blank)</v>
      </c>
      <c r="AE6" s="268" t="str">
        <f>IF('INT-Pivots'!AP6="","",'INT-Pivots'!AP6)</f>
        <v>(blank)</v>
      </c>
      <c r="AF6" s="268" t="str">
        <f>IF('INT-Pivots'!AQ6="","",'INT-Pivots'!AQ6)</f>
        <v>(blank)</v>
      </c>
      <c r="AG6" s="268" t="str">
        <f>IF('INT-Pivots'!AR6="","",'INT-Pivots'!AR6)</f>
        <v/>
      </c>
      <c r="AH6" s="85" t="e">
        <f>IF(B6="","",VLOOKUP(B6,Dashboard!$B$11:$M$86,10,FALSE))</f>
        <v>#N/A</v>
      </c>
      <c r="AI6" s="76"/>
      <c r="AJ6" s="445" t="s">
        <v>317</v>
      </c>
      <c r="AK6" s="475"/>
      <c r="AL6" s="475"/>
      <c r="AM6" s="475"/>
      <c r="AN6" s="475"/>
      <c r="AO6" s="249"/>
    </row>
    <row r="7" spans="1:41" s="24" customFormat="1" ht="95.25" thickBot="1" x14ac:dyDescent="0.3">
      <c r="A7" s="36"/>
      <c r="B7" s="271" t="str">
        <f>IF('INT-Pivots'!AK7="","",'INT-Pivots'!AK7)</f>
        <v>Outcome 1. The Government of Panama has increased knowledge on opportunities and options for organic waste diversion including their positive impacts by the end of the project or soon after.</v>
      </c>
      <c r="C7" s="272" t="str">
        <f>IF('INT-Pivots'!AL7="","",'INT-Pivots'!AL7)</f>
        <v>Number of government entities with a demonstrated improved capacity for SLCP action</v>
      </c>
      <c r="D7" s="273" t="str">
        <f>IF('INT-Pivots'!AM7="","",'INT-Pivots'!AM7)</f>
        <v>4</v>
      </c>
      <c r="E7" s="272" t="str">
        <f>IF('INT-Pivots'!AN7="","",'INT-Pivots'!AN7)</f>
        <v>4 government entities with improved capacity for SLCP action.</v>
      </c>
      <c r="F7" s="261" t="str">
        <f>IF(ISERROR(VLOOKUP($C7,'Indicator validation'!$J$3:$N$20,2)),"",VLOOKUP($C7,'Indicator validation'!$J$3:$N$20,2))</f>
        <v>Number of entities:</v>
      </c>
      <c r="G7" s="255"/>
      <c r="H7" s="261" t="str">
        <f>IF(ISERROR(VLOOKUP($C7,'Indicator validation'!$J$4:$N$16,3)),"",VLOOKUP($C7,'Indicator validation'!$J$4:$N$16,3))</f>
        <v>Type of entity:</v>
      </c>
      <c r="I7" s="250"/>
      <c r="J7" s="261" t="str">
        <f>IF(ISERROR(VLOOKUP($C7,'Indicator validation'!$J$3:$N$16,4)),"",VLOOKUP($C7,'Indicator validation'!$J$3:$N$16,4))</f>
        <v>n/a</v>
      </c>
      <c r="K7" s="250"/>
      <c r="L7" s="261" t="str">
        <f>IF(ISERROR(VLOOKUP($C7,'Indicator validation'!$J$4:$N$16,5)),"",VLOOKUP($C7,'Indicator validation'!$J$4:$N$16,5))</f>
        <v>List the government entities by name:</v>
      </c>
      <c r="M7" s="250"/>
      <c r="N7" s="250"/>
      <c r="O7" s="250"/>
      <c r="P7" s="250"/>
      <c r="Q7" s="250"/>
      <c r="R7" s="250"/>
      <c r="S7" s="250"/>
      <c r="T7" s="250"/>
      <c r="U7" s="250"/>
      <c r="V7" s="250"/>
      <c r="W7" s="250"/>
      <c r="X7" s="250"/>
      <c r="Y7" s="250"/>
      <c r="Z7" s="250"/>
      <c r="AA7" s="250"/>
      <c r="AB7" s="250"/>
      <c r="AC7" s="250"/>
      <c r="AD7" s="268" t="str">
        <f>IF('INT-Pivots'!AO7="","",'INT-Pivots'!AO7)</f>
        <v>PA-24-003/1. The Government of Panama has increased knowledge on opportunities and options for organic waste diversion including their positive impacts by the end of the project or soon after.</v>
      </c>
      <c r="AE7" s="268" t="str">
        <f>IF('INT-Pivots'!AP7="","",'INT-Pivots'!AP7)</f>
        <v>Accelerating actions to improve organic waste management and reduce methane emissions. (PA-24-003)</v>
      </c>
      <c r="AF7" s="268" t="str">
        <f>IF('INT-Pivots'!AQ7="","",'INT-Pivots'!AQ7)</f>
        <v>Waste</v>
      </c>
      <c r="AG7" s="268" t="str">
        <f>IF('INT-Pivots'!AR7="","",'INT-Pivots'!AR7)</f>
        <v/>
      </c>
      <c r="AH7" s="78" t="str">
        <f>IF(B7="","",VLOOKUP(B7,Dashboard!$B$11:$M$86,10,FALSE))</f>
        <v>no</v>
      </c>
      <c r="AI7" s="76"/>
      <c r="AJ7" s="475"/>
      <c r="AK7" s="475"/>
      <c r="AL7" s="475"/>
      <c r="AM7" s="475"/>
      <c r="AN7" s="475"/>
      <c r="AO7" s="265"/>
    </row>
    <row r="8" spans="1:41" s="24" customFormat="1" ht="122.25" thickBot="1" x14ac:dyDescent="0.3">
      <c r="A8" s="36"/>
      <c r="B8" s="271" t="str">
        <f>IF('INT-Pivots'!AK8="","",'INT-Pivots'!AK8)</f>
        <v>Outcome 2. The Government of Panama endorses project proposals/ initiatives for organic waste management using MERCA market as a pilot for submission to public and private funding sources by the end of the project.</v>
      </c>
      <c r="C8" s="272" t="str">
        <f>IF('INT-Pivots'!AL8="","",'INT-Pivots'!AL8)</f>
        <v>Number of action plans, roadmaps, strategies, or other future plans with SLCP targets or mitigation measures formally adopted, endorsed, and/or implemented</v>
      </c>
      <c r="D8" s="273" t="str">
        <f>IF('INT-Pivots'!AM8="","",'INT-Pivots'!AM8)</f>
        <v>5</v>
      </c>
      <c r="E8" s="272" t="str">
        <f>IF('INT-Pivots'!AN8="","",'INT-Pivots'!AN8)</f>
        <v>5 action plans, roadmaps, strategies, or other future plans with SLCP targets or mitigation measures</v>
      </c>
      <c r="F8" s="261" t="str">
        <f>IF(ISERROR(VLOOKUP($C8,'Indicator validation'!$J$3:$N$20,2)),"",VLOOKUP($C8,'Indicator validation'!$J$3:$N$20,2))</f>
        <v>Number of plans:</v>
      </c>
      <c r="G8" s="255"/>
      <c r="H8" s="261" t="str">
        <f>IF(ISERROR(VLOOKUP($C8,'Indicator validation'!$J$4:$N$16,3)),"",VLOOKUP($C8,'Indicator validation'!$J$4:$N$16,3))</f>
        <v>Type of plan:</v>
      </c>
      <c r="I8" s="250"/>
      <c r="J8" s="261" t="str">
        <f>IF(ISERROR(VLOOKUP($C8,'Indicator validation'!$J$3:$N$16,4)),"",VLOOKUP($C8,'Indicator validation'!$J$3:$N$16,4))</f>
        <v>Status:</v>
      </c>
      <c r="K8" s="250"/>
      <c r="L8" s="261" t="str">
        <f>IF(ISERROR(VLOOKUP($C8,'Indicator validation'!$J$4:$N$16,5)),"",VLOOKUP($C8,'Indicator validation'!$J$4:$N$16,5))</f>
        <v>List the SLCP-relevant details included in the plan, including the sectors, pollutants, mitigation actions or targets mentioned:</v>
      </c>
      <c r="M8" s="250"/>
      <c r="N8" s="250"/>
      <c r="O8" s="250"/>
      <c r="P8" s="250"/>
      <c r="Q8" s="250"/>
      <c r="R8" s="250"/>
      <c r="S8" s="250"/>
      <c r="T8" s="250"/>
      <c r="U8" s="250"/>
      <c r="V8" s="250"/>
      <c r="W8" s="250"/>
      <c r="X8" s="250"/>
      <c r="Y8" s="250"/>
      <c r="Z8" s="250"/>
      <c r="AA8" s="250"/>
      <c r="AB8" s="250"/>
      <c r="AC8" s="250"/>
      <c r="AD8" s="268" t="str">
        <f>IF('INT-Pivots'!AO8="","",'INT-Pivots'!AO8)</f>
        <v>PA-24-003/2. The Government of Panama endorses project proposals/ initiatives for organic waste management using MERCA market as a pilot for submission to public and private funding sources by the end of the project.</v>
      </c>
      <c r="AE8" s="268" t="str">
        <f>IF('INT-Pivots'!AP8="","",'INT-Pivots'!AP8)</f>
        <v>Accelerating actions to improve organic waste management and reduce methane emissions. (PA-24-003)</v>
      </c>
      <c r="AF8" s="268" t="str">
        <f>IF('INT-Pivots'!AQ8="","",'INT-Pivots'!AQ8)</f>
        <v>Waste</v>
      </c>
      <c r="AG8" s="268" t="str">
        <f>IF('INT-Pivots'!AR8="","",'INT-Pivots'!AR8)</f>
        <v/>
      </c>
      <c r="AH8" s="78" t="str">
        <f>IF(B8="","",VLOOKUP(B8,Dashboard!$B$11:$M$86,10,FALSE))</f>
        <v>no</v>
      </c>
      <c r="AI8" s="76"/>
      <c r="AJ8" s="475"/>
      <c r="AK8" s="475"/>
      <c r="AL8" s="475"/>
      <c r="AM8" s="475"/>
      <c r="AN8" s="475"/>
      <c r="AO8" s="265"/>
    </row>
    <row r="9" spans="1:41" s="24" customFormat="1" ht="122.25" thickBot="1" x14ac:dyDescent="0.3">
      <c r="A9" s="36"/>
      <c r="B9" s="271" t="str">
        <f>IF('INT-Pivots'!AK9="","",'INT-Pivots'!AK9)</f>
        <v>Outcome 3. A draft roadmap designed based on the findings of the workshop to put financial instruments in place by the financial sector.</v>
      </c>
      <c r="C9" s="272" t="str">
        <f>IF('INT-Pivots'!AL9="","",'INT-Pivots'!AL9)</f>
        <v>Number of action plans, roadmaps, strategies, or other future plans with SLCP targets or mitigation measures formally adopted, endorsed, and/or implemented</v>
      </c>
      <c r="D9" s="273" t="str">
        <f>IF('INT-Pivots'!AM9="","",'INT-Pivots'!AM9)</f>
        <v>1</v>
      </c>
      <c r="E9" s="272" t="str">
        <f>IF('INT-Pivots'!AN9="","",'INT-Pivots'!AN9)</f>
        <v>1  roadmap</v>
      </c>
      <c r="F9" s="261" t="str">
        <f>IF(ISERROR(VLOOKUP($C9,'Indicator validation'!$J$3:$N$20,2)),"",VLOOKUP($C9,'Indicator validation'!$J$3:$N$20,2))</f>
        <v>Number of plans:</v>
      </c>
      <c r="G9" s="255"/>
      <c r="H9" s="261" t="str">
        <f>IF(ISERROR(VLOOKUP($C9,'Indicator validation'!$J$4:$N$16,3)),"",VLOOKUP($C9,'Indicator validation'!$J$4:$N$16,3))</f>
        <v>Type of plan:</v>
      </c>
      <c r="I9" s="250"/>
      <c r="J9" s="261" t="str">
        <f>IF(ISERROR(VLOOKUP($C9,'Indicator validation'!$J$3:$N$16,4)),"",VLOOKUP($C9,'Indicator validation'!$J$3:$N$16,4))</f>
        <v>Status:</v>
      </c>
      <c r="K9" s="250"/>
      <c r="L9" s="261" t="str">
        <f>IF(ISERROR(VLOOKUP($C9,'Indicator validation'!$J$4:$N$16,5)),"",VLOOKUP($C9,'Indicator validation'!$J$4:$N$16,5))</f>
        <v>List the SLCP-relevant details included in the plan, including the sectors, pollutants, mitigation actions or targets mentioned:</v>
      </c>
      <c r="M9" s="250"/>
      <c r="N9" s="250"/>
      <c r="O9" s="250"/>
      <c r="P9" s="250"/>
      <c r="Q9" s="250"/>
      <c r="R9" s="250"/>
      <c r="S9" s="250"/>
      <c r="T9" s="250"/>
      <c r="U9" s="250"/>
      <c r="V9" s="250"/>
      <c r="W9" s="250"/>
      <c r="X9" s="250"/>
      <c r="Y9" s="250"/>
      <c r="Z9" s="250"/>
      <c r="AA9" s="250"/>
      <c r="AB9" s="250"/>
      <c r="AC9" s="250"/>
      <c r="AD9" s="268" t="str">
        <f>IF('INT-Pivots'!AO9="","",'INT-Pivots'!AO9)</f>
        <v>PA-24-003/3. A draft roadmap designed based on the findings of the workshop to put financial instruments in place by the financial sector.</v>
      </c>
      <c r="AE9" s="268" t="str">
        <f>IF('INT-Pivots'!AP9="","",'INT-Pivots'!AP9)</f>
        <v>Accelerating actions to improve organic waste management and reduce methane emissions. (PA-24-003)</v>
      </c>
      <c r="AF9" s="268" t="str">
        <f>IF('INT-Pivots'!AQ9="","",'INT-Pivots'!AQ9)</f>
        <v>Waste</v>
      </c>
      <c r="AG9" s="268" t="str">
        <f>IF('INT-Pivots'!AR9="","",'INT-Pivots'!AR9)</f>
        <v/>
      </c>
      <c r="AH9" s="78" t="str">
        <f>IF(B9="","",VLOOKUP(B9,Dashboard!$B$11:$M$86,10,FALSE))</f>
        <v>no</v>
      </c>
      <c r="AI9" s="77"/>
      <c r="AJ9" s="248"/>
      <c r="AK9" s="248"/>
      <c r="AL9" s="248"/>
      <c r="AM9" s="248"/>
      <c r="AN9" s="248"/>
    </row>
    <row r="10" spans="1:41" s="24" customFormat="1" ht="81.75" thickBot="1" x14ac:dyDescent="0.3">
      <c r="A10" s="36"/>
      <c r="B10" s="271" t="str">
        <f>IF('INT-Pivots'!AK10="","",'INT-Pivots'!AK10)</f>
        <v>Outcome 4. The Government of Panama has increased its capacity to assess and implement SLCP mitigation measures by the end of the project or soon after.</v>
      </c>
      <c r="C10" s="272" t="str">
        <f>IF('INT-Pivots'!AL10="","",'INT-Pivots'!AL10)</f>
        <v>Number of government entities with a demonstrated improved capacity for SLCP action</v>
      </c>
      <c r="D10" s="273" t="str">
        <f>IF('INT-Pivots'!AM10="","",'INT-Pivots'!AM10)</f>
        <v>20</v>
      </c>
      <c r="E10" s="272" t="str">
        <f>IF('INT-Pivots'!AN10="","",'INT-Pivots'!AN10)</f>
        <v>20 government entities with improved capacity for SLCP action.</v>
      </c>
      <c r="F10" s="261" t="str">
        <f>IF(ISERROR(VLOOKUP($C10,'Indicator validation'!$J$3:$N$20,2)),"",VLOOKUP($C10,'Indicator validation'!$J$3:$N$20,2))</f>
        <v>Number of entities:</v>
      </c>
      <c r="G10" s="255"/>
      <c r="H10" s="261" t="str">
        <f>IF(ISERROR(VLOOKUP($C10,'Indicator validation'!$J$4:$N$16,3)),"",VLOOKUP($C10,'Indicator validation'!$J$4:$N$16,3))</f>
        <v>Type of entity:</v>
      </c>
      <c r="I10" s="251"/>
      <c r="J10" s="261" t="str">
        <f>IF(ISERROR(VLOOKUP($C10,'Indicator validation'!$J$3:$N$16,4)),"",VLOOKUP($C10,'Indicator validation'!$J$3:$N$16,4))</f>
        <v>n/a</v>
      </c>
      <c r="K10" s="251"/>
      <c r="L10" s="261" t="str">
        <f>IF(ISERROR(VLOOKUP($C10,'Indicator validation'!$J$4:$N$16,5)),"",VLOOKUP($C10,'Indicator validation'!$J$4:$N$16,5))</f>
        <v>List the government entities by name:</v>
      </c>
      <c r="M10" s="251"/>
      <c r="N10" s="251"/>
      <c r="O10" s="251"/>
      <c r="P10" s="251"/>
      <c r="Q10" s="251"/>
      <c r="R10" s="251"/>
      <c r="S10" s="251"/>
      <c r="T10" s="251"/>
      <c r="U10" s="251"/>
      <c r="V10" s="251"/>
      <c r="W10" s="251"/>
      <c r="X10" s="251"/>
      <c r="Y10" s="251"/>
      <c r="Z10" s="251"/>
      <c r="AA10" s="251"/>
      <c r="AB10" s="251"/>
      <c r="AC10" s="250"/>
      <c r="AD10" s="268" t="str">
        <f>IF('INT-Pivots'!AO10="","",'INT-Pivots'!AO10)</f>
        <v>PA-24-003/4. The Government of Panama has increased its capacity to assess and implement SLCP mitigation measures by the end of the project or soon after.</v>
      </c>
      <c r="AE10" s="268"/>
      <c r="AF10" s="268"/>
      <c r="AG10" s="268"/>
      <c r="AH10" s="79"/>
      <c r="AI10" s="77"/>
      <c r="AJ10" s="77"/>
      <c r="AK10" s="77"/>
      <c r="AL10" s="77"/>
      <c r="AM10" s="77"/>
      <c r="AN10" s="77"/>
    </row>
    <row r="11" spans="1:41" s="24" customFormat="1" ht="15.75" thickBot="1" x14ac:dyDescent="0.3">
      <c r="A11" s="36"/>
      <c r="B11"/>
      <c r="C11"/>
      <c r="D11"/>
      <c r="E11"/>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row>
    <row r="12" spans="1:41" s="24" customFormat="1" ht="15.75" thickBot="1" x14ac:dyDescent="0.3">
      <c r="A12" s="36"/>
      <c r="B12"/>
      <c r="C12"/>
      <c r="D12"/>
      <c r="E12"/>
    </row>
    <row r="13" spans="1:41" s="24" customFormat="1" ht="15.75" thickBot="1" x14ac:dyDescent="0.3">
      <c r="A13" s="36"/>
      <c r="B13"/>
      <c r="C13"/>
      <c r="D13"/>
      <c r="E13"/>
    </row>
    <row r="14" spans="1:41" s="24" customFormat="1" ht="15.75" thickBot="1" x14ac:dyDescent="0.3">
      <c r="A14" s="36"/>
      <c r="B14"/>
      <c r="C14"/>
      <c r="D14"/>
      <c r="E14"/>
    </row>
    <row r="15" spans="1:41" s="24" customFormat="1" ht="15.75" thickBot="1" x14ac:dyDescent="0.3">
      <c r="A15" s="36"/>
      <c r="B15"/>
      <c r="C15"/>
      <c r="D15"/>
      <c r="E15"/>
    </row>
    <row r="16" spans="1:41" s="25" customFormat="1" thickBot="1" x14ac:dyDescent="0.35">
      <c r="A16" s="37"/>
      <c r="B16"/>
      <c r="C16"/>
      <c r="D16"/>
      <c r="E16"/>
    </row>
    <row r="17" spans="1:5" s="25" customFormat="1" thickBot="1" x14ac:dyDescent="0.35">
      <c r="A17" s="37"/>
      <c r="B17"/>
      <c r="C17"/>
      <c r="D17"/>
      <c r="E17"/>
    </row>
    <row r="18" spans="1:5" s="25" customFormat="1" thickBot="1" x14ac:dyDescent="0.35">
      <c r="A18" s="37"/>
      <c r="B18"/>
      <c r="C18"/>
      <c r="D18"/>
      <c r="E18"/>
    </row>
    <row r="19" spans="1:5" s="25" customFormat="1" thickBot="1" x14ac:dyDescent="0.35">
      <c r="A19" s="37"/>
      <c r="B19"/>
      <c r="C19"/>
      <c r="D19"/>
      <c r="E19"/>
    </row>
    <row r="20" spans="1:5" s="25" customFormat="1" thickBot="1" x14ac:dyDescent="0.35">
      <c r="A20" s="37"/>
      <c r="B20"/>
      <c r="C20"/>
      <c r="D20"/>
      <c r="E20"/>
    </row>
    <row r="21" spans="1:5" s="25" customFormat="1" thickBot="1" x14ac:dyDescent="0.35">
      <c r="A21" s="37"/>
      <c r="B21"/>
      <c r="C21"/>
      <c r="D21"/>
      <c r="E21"/>
    </row>
    <row r="22" spans="1:5" s="25" customFormat="1" thickBot="1" x14ac:dyDescent="0.35">
      <c r="A22" s="37"/>
      <c r="B22"/>
      <c r="C22"/>
      <c r="D22"/>
      <c r="E22"/>
    </row>
    <row r="23" spans="1:5" s="25" customFormat="1" thickBot="1" x14ac:dyDescent="0.35">
      <c r="A23" s="37"/>
      <c r="B23"/>
      <c r="C23"/>
      <c r="D23"/>
      <c r="E23"/>
    </row>
    <row r="24" spans="1:5" s="25" customFormat="1" thickBot="1" x14ac:dyDescent="0.35">
      <c r="A24" s="37"/>
      <c r="B24"/>
      <c r="C24"/>
      <c r="D24"/>
      <c r="E24"/>
    </row>
    <row r="25" spans="1:5" s="25" customFormat="1" thickBot="1" x14ac:dyDescent="0.35">
      <c r="A25" s="37"/>
      <c r="B25"/>
      <c r="C25"/>
      <c r="D25"/>
      <c r="E25"/>
    </row>
    <row r="26" spans="1:5" s="25" customFormat="1" thickBot="1" x14ac:dyDescent="0.35">
      <c r="A26" s="37"/>
      <c r="B26"/>
      <c r="C26"/>
      <c r="D26"/>
      <c r="E26"/>
    </row>
    <row r="27" spans="1:5" s="25" customFormat="1" thickBot="1" x14ac:dyDescent="0.35">
      <c r="A27" s="37"/>
      <c r="B27"/>
      <c r="C27"/>
      <c r="D27"/>
      <c r="E27"/>
    </row>
    <row r="28" spans="1:5" s="25" customFormat="1" thickBot="1" x14ac:dyDescent="0.35">
      <c r="A28" s="37"/>
      <c r="B28"/>
      <c r="C28"/>
      <c r="D28"/>
      <c r="E28"/>
    </row>
    <row r="29" spans="1:5" s="25" customFormat="1" thickBot="1" x14ac:dyDescent="0.35">
      <c r="A29" s="37"/>
      <c r="B29"/>
      <c r="C29"/>
      <c r="D29"/>
      <c r="E29"/>
    </row>
    <row r="30" spans="1:5" s="25" customFormat="1" thickBot="1" x14ac:dyDescent="0.35">
      <c r="A30" s="37"/>
      <c r="B30"/>
      <c r="C30"/>
      <c r="D30"/>
      <c r="E30"/>
    </row>
    <row r="31" spans="1:5" s="25" customFormat="1" thickBot="1" x14ac:dyDescent="0.35">
      <c r="A31" s="37"/>
      <c r="B31"/>
      <c r="C31"/>
      <c r="D31"/>
      <c r="E31"/>
    </row>
    <row r="32" spans="1:5" s="25" customFormat="1" thickBot="1" x14ac:dyDescent="0.35">
      <c r="A32" s="37"/>
      <c r="B32"/>
      <c r="C32"/>
      <c r="D32"/>
      <c r="E32"/>
    </row>
    <row r="33" spans="1:5" s="25" customFormat="1" thickBot="1" x14ac:dyDescent="0.35">
      <c r="A33" s="37"/>
      <c r="B33"/>
      <c r="C33"/>
      <c r="D33"/>
      <c r="E33"/>
    </row>
    <row r="34" spans="1:5" s="25" customFormat="1" thickBot="1" x14ac:dyDescent="0.35">
      <c r="B34"/>
      <c r="C34"/>
      <c r="D34"/>
      <c r="E34"/>
    </row>
    <row r="35" spans="1:5" x14ac:dyDescent="0.3">
      <c r="B35"/>
      <c r="C35"/>
      <c r="D35"/>
      <c r="E35"/>
    </row>
    <row r="36" spans="1:5" x14ac:dyDescent="0.3">
      <c r="B36"/>
      <c r="C36"/>
      <c r="D36"/>
      <c r="E36"/>
    </row>
    <row r="37" spans="1:5" x14ac:dyDescent="0.3">
      <c r="B37"/>
      <c r="C37"/>
      <c r="D37"/>
      <c r="E37"/>
    </row>
    <row r="38" spans="1:5" x14ac:dyDescent="0.3">
      <c r="B38"/>
      <c r="C38"/>
      <c r="D38"/>
      <c r="E38"/>
    </row>
    <row r="39" spans="1:5" x14ac:dyDescent="0.3">
      <c r="B39"/>
      <c r="C39"/>
      <c r="D39"/>
      <c r="E39"/>
    </row>
    <row r="40" spans="1:5" x14ac:dyDescent="0.3">
      <c r="B40"/>
      <c r="C40"/>
      <c r="D40"/>
      <c r="E40"/>
    </row>
    <row r="41" spans="1:5" x14ac:dyDescent="0.3">
      <c r="B41"/>
      <c r="C41"/>
      <c r="D41"/>
      <c r="E41"/>
    </row>
    <row r="42" spans="1:5" x14ac:dyDescent="0.3">
      <c r="B42"/>
      <c r="C42"/>
      <c r="D42"/>
      <c r="E42"/>
    </row>
    <row r="43" spans="1:5" x14ac:dyDescent="0.3">
      <c r="B43"/>
      <c r="C43"/>
      <c r="D43"/>
      <c r="E43"/>
    </row>
    <row r="44" spans="1:5" x14ac:dyDescent="0.3">
      <c r="B44"/>
      <c r="C44"/>
      <c r="D44"/>
      <c r="E44"/>
    </row>
  </sheetData>
  <sheetProtection algorithmName="SHA-512" hashValue="cNnmBcmOehQGBL9zAOOa1Zvr6nK28vZ/FOG2Rilyx4oqtuTqSzAwwcYCuYNvs72wgZBhCLTcCiwT+E0nvYTWhw==" saltValue="Jny+t4gPtxqZfIM5Qm4ivQ==" spinCount="100000" sheet="1" objects="1" scenarios="1" formatRows="0"/>
  <protectedRanges>
    <protectedRange algorithmName="SHA-512" hashValue="wZEhYc52HKtGoOhKGXILeVjwjI+VBsEIi1RvNEck65XPfMUeyaL5lLDYZH4auRCH/4pUzMGrUWVwD8G/p6S1QA==" saltValue="kwi8wKf6nKqOjbHwCcV7pQ==" spinCount="100000" sqref="C26:E33 C17:E24 C11:E15 J7:J10 L7:L10 B6:AC6 B7:H10" name="outcome"/>
    <protectedRange algorithmName="SHA-512" hashValue="wZEhYc52HKtGoOhKGXILeVjwjI+VBsEIi1RvNEck65XPfMUeyaL5lLDYZH4auRCH/4pUzMGrUWVwD8G/p6S1QA==" saltValue="kwi8wKf6nKqOjbHwCcV7pQ==" spinCount="100000" sqref="C25:E25 C16:E16" name="outcome_1"/>
  </protectedRanges>
  <mergeCells count="4">
    <mergeCell ref="N4:U4"/>
    <mergeCell ref="V4:AC4"/>
    <mergeCell ref="AJ5:AN5"/>
    <mergeCell ref="AJ6:AN8"/>
  </mergeCells>
  <phoneticPr fontId="19" type="noConversion"/>
  <conditionalFormatting sqref="B6:AC10">
    <cfRule type="expression" dxfId="1" priority="1">
      <formula>$B6=""</formula>
    </cfRule>
    <cfRule type="expression" dxfId="0" priority="217">
      <formula>$AH6="no"</formula>
    </cfRule>
  </conditionalFormatting>
  <dataValidations xWindow="1498" yWindow="622" count="11">
    <dataValidation allowBlank="1" showInputMessage="1" showErrorMessage="1" promptTitle="Disaggregation info" prompt="Provide information following the instructions in the cell above." sqref="M6" xr:uid="{87E548B4-D593-4A08-ACDA-C51599F40D58}"/>
    <dataValidation allowBlank="1" showInputMessage="1" showErrorMessage="1" promptTitle="Additional information" prompt="Enter this information in the cell to the right." sqref="L6:L10" xr:uid="{0EC7F190-28AD-40F9-BEC7-565A6039ABE9}"/>
    <dataValidation allowBlank="1" showInputMessage="1" showErrorMessage="1" promptTitle="Amount" prompt="Enter a quantity for the unit of measure indicated to the left." sqref="G7:G10" xr:uid="{D695B6BA-AB41-4E48-BE22-FE3C4F1422A7}"/>
    <dataValidation type="date" allowBlank="1" showInputMessage="1" showErrorMessage="1" promptTitle="Date published" prompt="Proved the date the document was published." sqref="AC6 U6" xr:uid="{AA457B4D-347A-44DE-B61D-28F0D61960D3}">
      <formula1>36526</formula1>
      <formula2>47484</formula2>
    </dataValidation>
    <dataValidation allowBlank="1" showInputMessage="1" showErrorMessage="1" promptTitle="Sources" prompt="List the document authors (entities), with names separated by commas." sqref="T6 AB6" xr:uid="{D3BE9176-FC4E-4154-A908-1EE525799375}"/>
    <dataValidation allowBlank="1" showInputMessage="1" showErrorMessage="1" promptTitle="Authors" prompt="List the document authors (people), with names separated by commas." sqref="S6 AA6" xr:uid="{F114A124-237A-44BE-9C9C-93BC0B6B58FB}"/>
    <dataValidation type="list" allowBlank="1" showInputMessage="1" showErrorMessage="1" sqref="Q6 Y6" xr:uid="{33516725-CB19-4D7D-859C-0DBC8E843E08}">
      <formula1>"Yes,No"</formula1>
    </dataValidation>
    <dataValidation allowBlank="1" showInputMessage="1" showErrorMessage="1" promptTitle="Unit of measure" prompt="The unit of measure is determined by the indicator you select. It provides instructions for the amount to enter in the cell below." sqref="F6:F10" xr:uid="{FF0B6867-0DDB-4532-87F0-6FB92E5A82C7}"/>
    <dataValidation allowBlank="1" showInputMessage="1" showErrorMessage="1" promptTitle="Amount" prompt="Enter a quantity for the unit of measure indicated on the left." sqref="G6" xr:uid="{4D9979C3-D0AC-460D-A63D-655C50F7287E}"/>
    <dataValidation allowBlank="1" showInputMessage="1" showErrorMessage="1" promptTitle="Additional information" prompt="Select one from the list in the cell to the right." sqref="H6:H10 J6:J10" xr:uid="{708529A4-6A41-447C-9A49-06935D386C68}"/>
    <dataValidation allowBlank="1" showInputMessage="1" showErrorMessage="1" promptTitle="Instructions" prompt="Complete this form only once an outcome is complete and delivered to the CCAC Secretariat. Completed outcomes will appear in black below." sqref="D1" xr:uid="{13C63479-FAA7-4FEE-AF63-E3011B654FF6}"/>
  </dataValidations>
  <hyperlinks>
    <hyperlink ref="D1" location="'5. Outcomes'!AJ6" display="How to use this form" xr:uid="{5C601151-117A-4973-83FE-A55BF4B9DC3C}"/>
  </hyperlink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xWindow="1498" yWindow="622" count="3">
        <x14:dataValidation type="list" allowBlank="1" showInputMessage="1" showErrorMessage="1" promptTitle="Document Type" prompt="Select the option that best applies." xr:uid="{3A69BF20-A908-4B33-A7DA-29609AC557D8}">
          <x14:formula1>
            <xm:f>'Form validation'!$Z$3:$Z$11</xm:f>
          </x14:formula1>
          <xm:sqref>R6 Z6</xm:sqref>
        </x14:dataValidation>
        <x14:dataValidation type="list" allowBlank="1" showInputMessage="1" showErrorMessage="1" xr:uid="{706D78E6-8641-4551-92B1-CD8AEDC18616}">
          <x14:formula1>
            <xm:f>OFFSET('Indicator validation'!$W$3,MATCH(C6,'Indicator validation'!$V$4:$V$59,0),0,COUNTIF('Indicator validation'!$V$4:$V$59,C6),1)</xm:f>
          </x14:formula1>
          <xm:sqref>I6:I10</xm:sqref>
        </x14:dataValidation>
        <x14:dataValidation type="list" allowBlank="1" showInputMessage="1" showErrorMessage="1" xr:uid="{770B1EBF-27C3-4435-B50C-6182D8F7017B}">
          <x14:formula1>
            <xm:f>OFFSET('Indicator validation'!$Z$3,MATCH(C6,'Indicator validation'!$Y$4:$Y$59,0),0,COUNTIF('Indicator validation'!$Y$4:$Y$59,C6),1)</xm:f>
          </x14:formula1>
          <xm:sqref>K6:K10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4D30-1F59-47F2-8F27-D7D710E96625}">
  <sheetPr codeName="Sheet12"/>
  <dimension ref="A1:CN62"/>
  <sheetViews>
    <sheetView workbookViewId="0">
      <selection activeCell="G5" sqref="G5"/>
    </sheetView>
  </sheetViews>
  <sheetFormatPr defaultColWidth="8.85546875" defaultRowHeight="15" x14ac:dyDescent="0.25"/>
  <cols>
    <col min="1" max="1" width="39.28515625" customWidth="1"/>
    <col min="2" max="2" width="24" customWidth="1"/>
    <col min="3" max="3" width="16" customWidth="1"/>
    <col min="4" max="4" width="29.28515625" customWidth="1"/>
    <col min="5" max="5" width="15.140625" customWidth="1"/>
    <col min="7" max="7" width="40.85546875" customWidth="1"/>
    <col min="8" max="8" width="11.7109375" customWidth="1"/>
    <col min="10" max="10" width="17" customWidth="1"/>
    <col min="11" max="11" width="13.28515625" customWidth="1"/>
    <col min="12" max="14" width="18.42578125" customWidth="1"/>
    <col min="15" max="15" width="19" customWidth="1"/>
    <col min="16" max="16" width="14" customWidth="1"/>
    <col min="17" max="17" width="24.7109375" customWidth="1"/>
    <col min="18" max="18" width="27.42578125" customWidth="1"/>
    <col min="19" max="19" width="24.28515625" customWidth="1"/>
    <col min="20" max="20" width="13.7109375" customWidth="1"/>
    <col min="21" max="21" width="18.7109375" customWidth="1"/>
    <col min="22" max="22" width="24.42578125" customWidth="1"/>
    <col min="23" max="23" width="18.85546875" customWidth="1"/>
    <col min="24" max="24" width="9" customWidth="1"/>
    <col min="25" max="25" width="26.28515625" customWidth="1"/>
    <col min="26" max="26" width="20.42578125" customWidth="1"/>
    <col min="27" max="27" width="24.85546875" customWidth="1"/>
    <col min="28" max="28" width="31" customWidth="1"/>
    <col min="29" max="29" width="28.7109375" customWidth="1"/>
    <col min="30" max="30" width="19.42578125" customWidth="1"/>
    <col min="31" max="31" width="15.7109375" customWidth="1"/>
    <col min="32" max="32" width="23.7109375" customWidth="1"/>
    <col min="33" max="33" width="20.42578125" customWidth="1"/>
    <col min="34" max="34" width="32.7109375" customWidth="1"/>
    <col min="35" max="35" width="30.140625" customWidth="1"/>
    <col min="36" max="36" width="29.7109375" customWidth="1"/>
    <col min="37" max="37" width="28.140625" customWidth="1"/>
    <col min="38" max="38" width="33.140625" customWidth="1"/>
    <col min="39" max="39" width="28.7109375" customWidth="1"/>
    <col min="40" max="40" width="24.28515625" customWidth="1"/>
    <col min="41" max="41" width="35.85546875" customWidth="1"/>
    <col min="42" max="43" width="29.28515625" customWidth="1"/>
    <col min="44" max="44" width="35.7109375" customWidth="1"/>
    <col min="45" max="45" width="29.28515625" customWidth="1"/>
    <col min="46" max="46" width="29.7109375" customWidth="1"/>
    <col min="47" max="48" width="29.28515625" customWidth="1"/>
    <col min="49" max="49" width="23.42578125" customWidth="1"/>
    <col min="50" max="50" width="25" customWidth="1"/>
    <col min="51" max="51" width="18.7109375" customWidth="1"/>
    <col min="52" max="52" width="23.140625" customWidth="1"/>
    <col min="53" max="53" width="21.7109375" customWidth="1"/>
    <col min="54" max="54" width="27" customWidth="1"/>
    <col min="55" max="55" width="20" customWidth="1"/>
    <col min="56" max="56" width="18.28515625" customWidth="1"/>
    <col min="57" max="57" width="14.42578125" customWidth="1"/>
    <col min="58" max="58" width="22.7109375" customWidth="1"/>
    <col min="59" max="60" width="29" customWidth="1"/>
    <col min="61" max="61" width="22.7109375" customWidth="1"/>
    <col min="62" max="62" width="32" customWidth="1"/>
    <col min="63" max="63" width="30.140625" customWidth="1"/>
    <col min="64" max="64" width="23.28515625" customWidth="1"/>
    <col min="65" max="65" width="34.7109375" customWidth="1"/>
    <col min="66" max="66" width="28.7109375" customWidth="1"/>
    <col min="67" max="67" width="27.7109375" customWidth="1"/>
    <col min="68" max="68" width="36.42578125" customWidth="1"/>
    <col min="69" max="69" width="28.28515625" customWidth="1"/>
    <col min="70" max="70" width="27.7109375" customWidth="1"/>
    <col min="71" max="71" width="22" customWidth="1"/>
    <col min="72" max="72" width="27.7109375" customWidth="1"/>
    <col min="73" max="73" width="23.42578125" customWidth="1"/>
    <col min="74" max="74" width="22.28515625" customWidth="1"/>
    <col min="75" max="75" width="26.7109375" customWidth="1"/>
    <col min="76" max="76" width="32.7109375" customWidth="1"/>
    <col min="77" max="77" width="31" customWidth="1"/>
    <col min="78" max="78" width="18.7109375" customWidth="1"/>
    <col min="79" max="79" width="23.28515625" customWidth="1"/>
    <col min="80" max="80" width="32.28515625" customWidth="1"/>
    <col min="81" max="81" width="31.42578125" customWidth="1"/>
    <col min="82" max="82" width="23.140625" customWidth="1"/>
    <col min="83" max="83" width="25.42578125" customWidth="1"/>
    <col min="84" max="84" width="31.28515625" customWidth="1"/>
    <col min="85" max="85" width="24.85546875" customWidth="1"/>
    <col min="86" max="86" width="27.140625" customWidth="1"/>
    <col min="87" max="87" width="19.85546875" customWidth="1"/>
    <col min="88" max="88" width="16.42578125" customWidth="1"/>
    <col min="89" max="89" width="26.140625" customWidth="1"/>
    <col min="90" max="90" width="35.85546875" customWidth="1"/>
    <col min="91" max="91" width="31.42578125" customWidth="1"/>
    <col min="92" max="92" width="31.7109375" customWidth="1"/>
  </cols>
  <sheetData>
    <row r="1" spans="1:92" x14ac:dyDescent="0.25">
      <c r="A1" s="479" t="s">
        <v>318</v>
      </c>
      <c r="B1" s="480"/>
    </row>
    <row r="2" spans="1:92" x14ac:dyDescent="0.25">
      <c r="A2" s="480"/>
      <c r="B2" s="480"/>
    </row>
    <row r="3" spans="1:92" x14ac:dyDescent="0.25">
      <c r="A3" s="480"/>
      <c r="B3" s="480"/>
      <c r="G3" t="s">
        <v>319</v>
      </c>
    </row>
    <row r="4" spans="1:92" x14ac:dyDescent="0.25">
      <c r="A4" s="480"/>
      <c r="B4" s="480"/>
      <c r="G4" s="32" t="s">
        <v>320</v>
      </c>
    </row>
    <row r="5" spans="1:92" s="1" customFormat="1" x14ac:dyDescent="0.25">
      <c r="A5" s="480"/>
      <c r="B5" s="480"/>
      <c r="G5" t="s">
        <v>321</v>
      </c>
    </row>
    <row r="6" spans="1:92" x14ac:dyDescent="0.25">
      <c r="A6" s="480"/>
      <c r="B6" s="480"/>
      <c r="G6" t="s">
        <v>322</v>
      </c>
    </row>
    <row r="7" spans="1:92" x14ac:dyDescent="0.25">
      <c r="A7" s="480"/>
      <c r="B7" s="480"/>
    </row>
    <row r="10" spans="1:92" s="52" customFormat="1" ht="36" customHeight="1" x14ac:dyDescent="0.25">
      <c r="A10" s="51" t="s">
        <v>323</v>
      </c>
      <c r="B10" s="51" t="s">
        <v>324</v>
      </c>
      <c r="C10" s="51" t="s">
        <v>325</v>
      </c>
      <c r="D10" s="51" t="s">
        <v>326</v>
      </c>
      <c r="E10" s="51" t="s">
        <v>327</v>
      </c>
      <c r="F10" s="51" t="s">
        <v>328</v>
      </c>
      <c r="G10" s="51" t="s">
        <v>329</v>
      </c>
      <c r="H10" s="51" t="s">
        <v>330</v>
      </c>
      <c r="I10" s="51" t="s">
        <v>331</v>
      </c>
      <c r="J10" s="51" t="s">
        <v>332</v>
      </c>
      <c r="K10" s="51" t="s">
        <v>333</v>
      </c>
      <c r="L10" s="51" t="s">
        <v>334</v>
      </c>
      <c r="M10" s="51" t="s">
        <v>335</v>
      </c>
      <c r="N10" s="51" t="s">
        <v>336</v>
      </c>
      <c r="O10" s="51" t="s">
        <v>337</v>
      </c>
      <c r="P10" s="51" t="s">
        <v>338</v>
      </c>
      <c r="Q10" s="51" t="s">
        <v>339</v>
      </c>
      <c r="R10" s="51" t="s">
        <v>340</v>
      </c>
      <c r="S10" s="51" t="s">
        <v>239</v>
      </c>
      <c r="T10" s="51" t="s">
        <v>241</v>
      </c>
      <c r="U10" s="51" t="s">
        <v>341</v>
      </c>
      <c r="V10" s="51" t="s">
        <v>342</v>
      </c>
      <c r="W10" s="51" t="s">
        <v>343</v>
      </c>
      <c r="X10" s="51" t="s">
        <v>240</v>
      </c>
      <c r="Y10" s="51" t="s">
        <v>344</v>
      </c>
      <c r="Z10" s="51" t="s">
        <v>345</v>
      </c>
      <c r="AA10" s="51" t="s">
        <v>346</v>
      </c>
      <c r="AB10" s="51" t="s">
        <v>347</v>
      </c>
      <c r="AC10" s="51" t="s">
        <v>348</v>
      </c>
      <c r="AD10" s="51" t="s">
        <v>349</v>
      </c>
      <c r="AE10" s="51" t="s">
        <v>350</v>
      </c>
      <c r="AF10" s="51" t="s">
        <v>351</v>
      </c>
      <c r="AG10" s="51" t="s">
        <v>352</v>
      </c>
      <c r="AH10" s="51" t="s">
        <v>353</v>
      </c>
      <c r="AI10" s="51" t="s">
        <v>354</v>
      </c>
      <c r="AJ10" s="51" t="s">
        <v>355</v>
      </c>
      <c r="AK10" s="51" t="s">
        <v>356</v>
      </c>
      <c r="AL10" s="51" t="s">
        <v>357</v>
      </c>
      <c r="AM10" s="51" t="s">
        <v>358</v>
      </c>
      <c r="AN10" s="51" t="s">
        <v>359</v>
      </c>
      <c r="AO10" s="51" t="s">
        <v>360</v>
      </c>
      <c r="AP10" s="51" t="s">
        <v>361</v>
      </c>
      <c r="AQ10" s="51" t="s">
        <v>362</v>
      </c>
      <c r="AR10" s="51" t="s">
        <v>363</v>
      </c>
      <c r="AS10" s="51" t="s">
        <v>364</v>
      </c>
      <c r="AT10" s="51" t="s">
        <v>365</v>
      </c>
      <c r="AU10" s="51" t="s">
        <v>366</v>
      </c>
      <c r="AV10" s="51" t="s">
        <v>367</v>
      </c>
      <c r="AW10" s="51" t="s">
        <v>368</v>
      </c>
      <c r="AX10" s="51" t="s">
        <v>369</v>
      </c>
      <c r="AY10" s="51" t="s">
        <v>370</v>
      </c>
      <c r="AZ10" s="51" t="s">
        <v>371</v>
      </c>
      <c r="BA10" s="51" t="s">
        <v>372</v>
      </c>
      <c r="BB10" s="51" t="s">
        <v>373</v>
      </c>
      <c r="BC10" s="51" t="s">
        <v>374</v>
      </c>
      <c r="BD10" s="51" t="s">
        <v>375</v>
      </c>
      <c r="BE10" s="51" t="s">
        <v>376</v>
      </c>
      <c r="BF10" s="51" t="s">
        <v>377</v>
      </c>
      <c r="BG10" s="51" t="s">
        <v>378</v>
      </c>
      <c r="BH10" s="51" t="s">
        <v>379</v>
      </c>
      <c r="BI10" s="51" t="s">
        <v>380</v>
      </c>
      <c r="BJ10" s="51" t="s">
        <v>381</v>
      </c>
      <c r="BK10" s="51" t="s">
        <v>382</v>
      </c>
      <c r="BL10" s="51" t="s">
        <v>383</v>
      </c>
      <c r="BM10" s="51" t="s">
        <v>384</v>
      </c>
      <c r="BN10" s="51" t="s">
        <v>385</v>
      </c>
      <c r="BO10" s="51" t="s">
        <v>386</v>
      </c>
      <c r="BP10" s="51" t="s">
        <v>387</v>
      </c>
      <c r="BQ10" s="51" t="s">
        <v>388</v>
      </c>
      <c r="BR10" s="51" t="s">
        <v>389</v>
      </c>
      <c r="BS10" s="51" t="s">
        <v>390</v>
      </c>
      <c r="BT10" s="51" t="s">
        <v>391</v>
      </c>
      <c r="BU10" s="51" t="s">
        <v>392</v>
      </c>
      <c r="BV10" s="51" t="s">
        <v>393</v>
      </c>
      <c r="BW10" s="51" t="s">
        <v>394</v>
      </c>
      <c r="BX10" s="51" t="s">
        <v>395</v>
      </c>
      <c r="BY10" s="51" t="s">
        <v>396</v>
      </c>
      <c r="BZ10" s="51" t="s">
        <v>397</v>
      </c>
      <c r="CA10" s="51" t="s">
        <v>398</v>
      </c>
      <c r="CB10" s="51" t="s">
        <v>399</v>
      </c>
      <c r="CC10" s="51" t="s">
        <v>400</v>
      </c>
      <c r="CD10" s="51" t="s">
        <v>401</v>
      </c>
      <c r="CE10" s="51" t="s">
        <v>402</v>
      </c>
      <c r="CF10" s="51" t="s">
        <v>403</v>
      </c>
      <c r="CG10" s="51" t="s">
        <v>404</v>
      </c>
      <c r="CH10" s="51" t="s">
        <v>405</v>
      </c>
      <c r="CI10" s="51" t="s">
        <v>406</v>
      </c>
      <c r="CJ10" s="51" t="s">
        <v>407</v>
      </c>
      <c r="CK10" s="51" t="s">
        <v>408</v>
      </c>
      <c r="CL10" s="51" t="s">
        <v>409</v>
      </c>
      <c r="CM10" s="51" t="s">
        <v>410</v>
      </c>
      <c r="CN10" s="51" t="s">
        <v>411</v>
      </c>
    </row>
    <row r="11" spans="1:92" x14ac:dyDescent="0.25">
      <c r="A11" s="299" t="s">
        <v>412</v>
      </c>
      <c r="B11" s="299" t="s">
        <v>29</v>
      </c>
      <c r="C11" s="299" t="s">
        <v>413</v>
      </c>
      <c r="D11" s="299" t="s">
        <v>414</v>
      </c>
      <c r="E11" s="299" t="s">
        <v>415</v>
      </c>
      <c r="F11" s="299" t="s">
        <v>416</v>
      </c>
      <c r="G11" s="299" t="s">
        <v>417</v>
      </c>
      <c r="H11" s="299">
        <v>1</v>
      </c>
      <c r="I11" s="299" t="s">
        <v>418</v>
      </c>
      <c r="J11" s="299">
        <v>40000</v>
      </c>
      <c r="K11" s="299">
        <v>40000</v>
      </c>
      <c r="L11" s="299">
        <v>10000</v>
      </c>
      <c r="M11" s="299">
        <v>20000</v>
      </c>
      <c r="N11" s="299">
        <v>10000</v>
      </c>
      <c r="O11" s="299" t="s">
        <v>419</v>
      </c>
      <c r="P11" s="299" t="s">
        <v>420</v>
      </c>
      <c r="Q11" s="299" t="s">
        <v>421</v>
      </c>
      <c r="R11" s="299" t="s">
        <v>422</v>
      </c>
      <c r="S11" s="299" t="s">
        <v>321</v>
      </c>
      <c r="T11" s="299" t="s">
        <v>423</v>
      </c>
      <c r="U11" s="299" t="s">
        <v>424</v>
      </c>
      <c r="V11" s="299" t="s">
        <v>425</v>
      </c>
      <c r="W11" s="299" t="s">
        <v>426</v>
      </c>
      <c r="X11" s="299" t="s">
        <v>427</v>
      </c>
      <c r="Y11" s="299" t="s">
        <v>428</v>
      </c>
      <c r="Z11" s="299" t="s">
        <v>429</v>
      </c>
      <c r="AA11" s="299" t="s">
        <v>412</v>
      </c>
      <c r="AB11" s="299" t="s">
        <v>430</v>
      </c>
      <c r="AC11" s="299" t="s">
        <v>431</v>
      </c>
      <c r="AD11" s="299" t="s">
        <v>416</v>
      </c>
      <c r="AE11" s="299" t="s">
        <v>416</v>
      </c>
      <c r="AF11" s="299" t="s">
        <v>415</v>
      </c>
      <c r="AG11" s="299" t="s">
        <v>432</v>
      </c>
      <c r="AH11" s="299" t="s">
        <v>432</v>
      </c>
      <c r="AI11" s="299" t="s">
        <v>416</v>
      </c>
      <c r="AJ11" s="299" t="s">
        <v>433</v>
      </c>
      <c r="AK11" s="299" t="s">
        <v>434</v>
      </c>
      <c r="AL11" s="299" t="s">
        <v>416</v>
      </c>
      <c r="AM11" s="299" t="s">
        <v>416</v>
      </c>
      <c r="AN11" s="299" t="s">
        <v>416</v>
      </c>
      <c r="AO11" s="299" t="s">
        <v>416</v>
      </c>
      <c r="AP11" s="299">
        <v>4.0999999999999996</v>
      </c>
      <c r="AQ11" s="299" t="s">
        <v>422</v>
      </c>
      <c r="AR11" s="299" t="s">
        <v>435</v>
      </c>
      <c r="AS11" s="299" t="s">
        <v>412</v>
      </c>
      <c r="AT11" s="299" t="s">
        <v>436</v>
      </c>
      <c r="AU11" s="299" t="s">
        <v>425</v>
      </c>
      <c r="AV11" s="299" t="s">
        <v>437</v>
      </c>
      <c r="AW11" s="299" t="s">
        <v>438</v>
      </c>
      <c r="AX11" s="299" t="s">
        <v>427</v>
      </c>
      <c r="AY11" s="299" t="s">
        <v>439</v>
      </c>
      <c r="AZ11" s="299" t="s">
        <v>440</v>
      </c>
      <c r="BA11" s="299" t="s">
        <v>441</v>
      </c>
      <c r="BB11" s="299" t="s">
        <v>442</v>
      </c>
      <c r="BC11" s="299" t="s">
        <v>443</v>
      </c>
      <c r="BD11" s="299">
        <v>4</v>
      </c>
      <c r="BE11" s="299" t="s">
        <v>444</v>
      </c>
      <c r="BF11" s="299" t="s">
        <v>415</v>
      </c>
      <c r="BG11" s="299" t="s">
        <v>432</v>
      </c>
      <c r="BH11" s="299" t="s">
        <v>445</v>
      </c>
      <c r="BI11" s="299" t="s">
        <v>446</v>
      </c>
      <c r="BJ11" s="299" t="s">
        <v>447</v>
      </c>
      <c r="BK11" s="299" t="s">
        <v>448</v>
      </c>
      <c r="BL11" s="299" t="s">
        <v>434</v>
      </c>
      <c r="BM11" s="299" t="s">
        <v>449</v>
      </c>
      <c r="BN11" s="299" t="s">
        <v>428</v>
      </c>
      <c r="BO11" s="299" t="s">
        <v>435</v>
      </c>
      <c r="BP11" s="299" t="s">
        <v>450</v>
      </c>
      <c r="BQ11" s="299" t="s">
        <v>451</v>
      </c>
      <c r="BR11" s="299" t="s">
        <v>437</v>
      </c>
      <c r="BS11" s="299" t="s">
        <v>259</v>
      </c>
      <c r="BT11" s="299" t="s">
        <v>452</v>
      </c>
      <c r="BU11" s="299" t="s">
        <v>427</v>
      </c>
      <c r="BV11" s="299">
        <v>4</v>
      </c>
      <c r="BW11" s="299" t="s">
        <v>453</v>
      </c>
      <c r="BX11" s="299" t="s">
        <v>454</v>
      </c>
      <c r="BY11" s="299" t="s">
        <v>455</v>
      </c>
      <c r="BZ11" s="299">
        <v>20</v>
      </c>
      <c r="CA11" s="299" t="s">
        <v>456</v>
      </c>
      <c r="CB11" s="299" t="s">
        <v>442</v>
      </c>
      <c r="CC11" s="299" t="s">
        <v>450</v>
      </c>
      <c r="CD11" s="299" t="s">
        <v>457</v>
      </c>
      <c r="CE11" s="299" t="s">
        <v>452</v>
      </c>
      <c r="CF11" s="299" t="s">
        <v>427</v>
      </c>
      <c r="CG11" s="299" t="s">
        <v>291</v>
      </c>
      <c r="CH11" s="299" t="s">
        <v>427</v>
      </c>
      <c r="CI11" s="299" t="s">
        <v>458</v>
      </c>
      <c r="CJ11" s="299" t="s">
        <v>459</v>
      </c>
      <c r="CK11" s="299" t="s">
        <v>427</v>
      </c>
      <c r="CL11" s="299" t="s">
        <v>321</v>
      </c>
      <c r="CM11" s="299" t="s">
        <v>321</v>
      </c>
      <c r="CN11" s="299" t="s">
        <v>321</v>
      </c>
    </row>
    <row r="12" spans="1:92" x14ac:dyDescent="0.25">
      <c r="A12" s="299" t="s">
        <v>412</v>
      </c>
      <c r="B12" s="299" t="s">
        <v>29</v>
      </c>
      <c r="C12" s="299" t="s">
        <v>460</v>
      </c>
      <c r="D12" s="299" t="s">
        <v>461</v>
      </c>
      <c r="E12" s="299" t="s">
        <v>415</v>
      </c>
      <c r="F12" s="299" t="s">
        <v>416</v>
      </c>
      <c r="G12" s="299" t="s">
        <v>417</v>
      </c>
      <c r="H12" s="299">
        <v>1</v>
      </c>
      <c r="I12" s="299" t="s">
        <v>462</v>
      </c>
      <c r="J12" s="299">
        <v>20000</v>
      </c>
      <c r="K12" s="299">
        <v>20000</v>
      </c>
      <c r="L12" s="299">
        <v>5000</v>
      </c>
      <c r="M12" s="299">
        <v>10000</v>
      </c>
      <c r="N12" s="299">
        <v>5000</v>
      </c>
      <c r="O12" s="299" t="s">
        <v>419</v>
      </c>
      <c r="P12" s="299" t="s">
        <v>420</v>
      </c>
      <c r="Q12" s="299" t="s">
        <v>463</v>
      </c>
      <c r="R12" s="299" t="s">
        <v>422</v>
      </c>
      <c r="S12" s="299" t="s">
        <v>321</v>
      </c>
      <c r="T12" s="299" t="s">
        <v>464</v>
      </c>
      <c r="U12" s="299" t="s">
        <v>465</v>
      </c>
      <c r="V12" s="299" t="s">
        <v>425</v>
      </c>
      <c r="W12" s="299" t="s">
        <v>426</v>
      </c>
      <c r="X12" s="299" t="s">
        <v>427</v>
      </c>
      <c r="Y12" s="299" t="s">
        <v>428</v>
      </c>
      <c r="Z12" s="299" t="s">
        <v>429</v>
      </c>
      <c r="AA12" s="299" t="s">
        <v>412</v>
      </c>
      <c r="AB12" s="299" t="s">
        <v>430</v>
      </c>
      <c r="AC12" s="299" t="s">
        <v>431</v>
      </c>
      <c r="AD12" s="299" t="s">
        <v>416</v>
      </c>
      <c r="AE12" s="299" t="s">
        <v>416</v>
      </c>
      <c r="AF12" s="299" t="s">
        <v>415</v>
      </c>
      <c r="AG12" s="299" t="s">
        <v>432</v>
      </c>
      <c r="AH12" s="299" t="s">
        <v>432</v>
      </c>
      <c r="AI12" s="299" t="s">
        <v>416</v>
      </c>
      <c r="AJ12" s="299" t="s">
        <v>433</v>
      </c>
      <c r="AK12" s="299" t="s">
        <v>434</v>
      </c>
      <c r="AL12" s="299" t="s">
        <v>416</v>
      </c>
      <c r="AM12" s="299" t="s">
        <v>416</v>
      </c>
      <c r="AN12" s="299" t="s">
        <v>416</v>
      </c>
      <c r="AO12" s="299" t="s">
        <v>416</v>
      </c>
      <c r="AP12" s="299">
        <v>4.0999999999999996</v>
      </c>
      <c r="AQ12" s="299" t="s">
        <v>422</v>
      </c>
      <c r="AR12" s="299" t="s">
        <v>435</v>
      </c>
      <c r="AS12" s="299" t="s">
        <v>412</v>
      </c>
      <c r="AT12" s="299" t="s">
        <v>436</v>
      </c>
      <c r="AU12" s="299" t="s">
        <v>425</v>
      </c>
      <c r="AV12" s="299" t="s">
        <v>437</v>
      </c>
      <c r="AW12" s="299" t="s">
        <v>438</v>
      </c>
      <c r="AX12" s="299" t="s">
        <v>427</v>
      </c>
      <c r="AY12" s="299" t="s">
        <v>439</v>
      </c>
      <c r="AZ12" s="299" t="s">
        <v>440</v>
      </c>
      <c r="BA12" s="299" t="s">
        <v>441</v>
      </c>
      <c r="BB12" s="299" t="s">
        <v>442</v>
      </c>
      <c r="BC12" s="299" t="s">
        <v>443</v>
      </c>
      <c r="BD12" s="299">
        <v>4</v>
      </c>
      <c r="BE12" s="299" t="s">
        <v>444</v>
      </c>
      <c r="BF12" s="299" t="s">
        <v>415</v>
      </c>
      <c r="BG12" s="299" t="s">
        <v>432</v>
      </c>
      <c r="BH12" s="299" t="s">
        <v>445</v>
      </c>
      <c r="BI12" s="299" t="s">
        <v>446</v>
      </c>
      <c r="BJ12" s="299" t="s">
        <v>447</v>
      </c>
      <c r="BK12" s="299" t="s">
        <v>448</v>
      </c>
      <c r="BL12" s="299" t="s">
        <v>434</v>
      </c>
      <c r="BM12" s="299" t="s">
        <v>449</v>
      </c>
      <c r="BN12" s="299" t="s">
        <v>428</v>
      </c>
      <c r="BO12" s="299" t="s">
        <v>435</v>
      </c>
      <c r="BP12" s="299" t="s">
        <v>450</v>
      </c>
      <c r="BQ12" s="299" t="s">
        <v>451</v>
      </c>
      <c r="BR12" s="299" t="s">
        <v>437</v>
      </c>
      <c r="BS12" s="299" t="s">
        <v>259</v>
      </c>
      <c r="BT12" s="299" t="s">
        <v>452</v>
      </c>
      <c r="BU12" s="299" t="s">
        <v>427</v>
      </c>
      <c r="BV12" s="299">
        <v>4</v>
      </c>
      <c r="BW12" s="299" t="s">
        <v>453</v>
      </c>
      <c r="BX12" s="299" t="s">
        <v>454</v>
      </c>
      <c r="BY12" s="299" t="s">
        <v>455</v>
      </c>
      <c r="BZ12" s="299">
        <v>20</v>
      </c>
      <c r="CA12" s="299" t="s">
        <v>456</v>
      </c>
      <c r="CB12" s="299" t="s">
        <v>442</v>
      </c>
      <c r="CC12" s="299" t="s">
        <v>450</v>
      </c>
      <c r="CD12" s="299" t="s">
        <v>457</v>
      </c>
      <c r="CE12" s="299" t="s">
        <v>452</v>
      </c>
      <c r="CF12" s="299" t="s">
        <v>427</v>
      </c>
      <c r="CG12" s="299" t="s">
        <v>291</v>
      </c>
      <c r="CH12" s="299" t="s">
        <v>427</v>
      </c>
      <c r="CI12" s="299" t="s">
        <v>458</v>
      </c>
      <c r="CJ12" s="299" t="s">
        <v>459</v>
      </c>
      <c r="CK12" s="299" t="s">
        <v>427</v>
      </c>
      <c r="CL12" s="299" t="s">
        <v>321</v>
      </c>
      <c r="CM12" s="299" t="s">
        <v>321</v>
      </c>
      <c r="CN12" s="299" t="s">
        <v>321</v>
      </c>
    </row>
    <row r="13" spans="1:92" x14ac:dyDescent="0.25">
      <c r="A13" s="299" t="s">
        <v>412</v>
      </c>
      <c r="B13" s="299" t="s">
        <v>32</v>
      </c>
      <c r="C13" s="299" t="s">
        <v>466</v>
      </c>
      <c r="D13" s="299" t="s">
        <v>467</v>
      </c>
      <c r="E13" s="299" t="s">
        <v>415</v>
      </c>
      <c r="F13" s="299" t="s">
        <v>416</v>
      </c>
      <c r="G13" s="299" t="s">
        <v>417</v>
      </c>
      <c r="H13" s="299">
        <v>1</v>
      </c>
      <c r="I13" s="299" t="s">
        <v>418</v>
      </c>
      <c r="J13" s="299">
        <v>25514</v>
      </c>
      <c r="K13" s="299">
        <v>25514</v>
      </c>
      <c r="L13" s="299">
        <v>6378.5</v>
      </c>
      <c r="M13" s="299">
        <v>12757</v>
      </c>
      <c r="N13" s="299">
        <v>6378.5</v>
      </c>
      <c r="O13" s="299" t="s">
        <v>419</v>
      </c>
      <c r="P13" s="299" t="s">
        <v>420</v>
      </c>
      <c r="Q13" s="299" t="s">
        <v>468</v>
      </c>
      <c r="R13" s="299" t="s">
        <v>422</v>
      </c>
      <c r="S13" s="299" t="s">
        <v>321</v>
      </c>
      <c r="T13" s="299" t="s">
        <v>469</v>
      </c>
      <c r="U13" s="299" t="s">
        <v>470</v>
      </c>
      <c r="V13" s="299" t="s">
        <v>425</v>
      </c>
      <c r="W13" s="299" t="s">
        <v>426</v>
      </c>
      <c r="X13" s="299" t="s">
        <v>427</v>
      </c>
      <c r="Y13" s="299" t="s">
        <v>428</v>
      </c>
      <c r="Z13" s="299" t="s">
        <v>429</v>
      </c>
      <c r="AA13" s="299" t="s">
        <v>412</v>
      </c>
      <c r="AB13" s="299" t="s">
        <v>430</v>
      </c>
      <c r="AC13" s="299" t="s">
        <v>431</v>
      </c>
      <c r="AD13" s="299" t="s">
        <v>416</v>
      </c>
      <c r="AE13" s="299" t="s">
        <v>416</v>
      </c>
      <c r="AF13" s="299" t="s">
        <v>415</v>
      </c>
      <c r="AG13" s="299" t="s">
        <v>432</v>
      </c>
      <c r="AH13" s="299" t="s">
        <v>432</v>
      </c>
      <c r="AI13" s="299" t="s">
        <v>416</v>
      </c>
      <c r="AJ13" s="299" t="s">
        <v>433</v>
      </c>
      <c r="AK13" s="299" t="s">
        <v>434</v>
      </c>
      <c r="AL13" s="299" t="s">
        <v>416</v>
      </c>
      <c r="AM13" s="299" t="s">
        <v>416</v>
      </c>
      <c r="AN13" s="299" t="s">
        <v>416</v>
      </c>
      <c r="AO13" s="299" t="s">
        <v>416</v>
      </c>
      <c r="AP13" s="299">
        <v>4.0999999999999996</v>
      </c>
      <c r="AQ13" s="299" t="s">
        <v>422</v>
      </c>
      <c r="AR13" s="299" t="s">
        <v>435</v>
      </c>
      <c r="AS13" s="299" t="s">
        <v>412</v>
      </c>
      <c r="AT13" s="299" t="s">
        <v>436</v>
      </c>
      <c r="AU13" s="299" t="s">
        <v>425</v>
      </c>
      <c r="AV13" s="299" t="s">
        <v>437</v>
      </c>
      <c r="AW13" s="299" t="s">
        <v>438</v>
      </c>
      <c r="AX13" s="299" t="s">
        <v>427</v>
      </c>
      <c r="AY13" s="299" t="s">
        <v>439</v>
      </c>
      <c r="AZ13" s="299" t="s">
        <v>440</v>
      </c>
      <c r="BA13" s="299" t="s">
        <v>441</v>
      </c>
      <c r="BB13" s="299" t="s">
        <v>442</v>
      </c>
      <c r="BC13" s="299" t="s">
        <v>443</v>
      </c>
      <c r="BD13" s="299">
        <v>4</v>
      </c>
      <c r="BE13" s="299" t="s">
        <v>444</v>
      </c>
      <c r="BF13" s="299" t="s">
        <v>415</v>
      </c>
      <c r="BG13" s="299" t="s">
        <v>432</v>
      </c>
      <c r="BH13" s="299" t="s">
        <v>445</v>
      </c>
      <c r="BI13" s="299" t="s">
        <v>446</v>
      </c>
      <c r="BJ13" s="299" t="s">
        <v>447</v>
      </c>
      <c r="BK13" s="299" t="s">
        <v>448</v>
      </c>
      <c r="BL13" s="299" t="s">
        <v>434</v>
      </c>
      <c r="BM13" s="299" t="s">
        <v>449</v>
      </c>
      <c r="BN13" s="299" t="s">
        <v>428</v>
      </c>
      <c r="BO13" s="299" t="s">
        <v>435</v>
      </c>
      <c r="BP13" s="299" t="s">
        <v>450</v>
      </c>
      <c r="BQ13" s="299" t="s">
        <v>451</v>
      </c>
      <c r="BR13" s="299" t="s">
        <v>437</v>
      </c>
      <c r="BS13" s="299" t="s">
        <v>259</v>
      </c>
      <c r="BT13" s="299" t="s">
        <v>452</v>
      </c>
      <c r="BU13" s="299" t="s">
        <v>427</v>
      </c>
      <c r="BV13" s="299">
        <v>4</v>
      </c>
      <c r="BW13" s="299" t="s">
        <v>453</v>
      </c>
      <c r="BX13" s="299" t="s">
        <v>454</v>
      </c>
      <c r="BY13" s="299" t="s">
        <v>455</v>
      </c>
      <c r="BZ13" s="299">
        <v>20</v>
      </c>
      <c r="CA13" s="299" t="s">
        <v>456</v>
      </c>
      <c r="CB13" s="299" t="s">
        <v>442</v>
      </c>
      <c r="CC13" s="299" t="s">
        <v>450</v>
      </c>
      <c r="CD13" s="299" t="s">
        <v>457</v>
      </c>
      <c r="CE13" s="299" t="s">
        <v>452</v>
      </c>
      <c r="CF13" s="299" t="s">
        <v>427</v>
      </c>
      <c r="CG13" s="299" t="s">
        <v>291</v>
      </c>
      <c r="CH13" s="299" t="s">
        <v>427</v>
      </c>
      <c r="CI13" s="299" t="s">
        <v>458</v>
      </c>
      <c r="CJ13" s="299" t="s">
        <v>459</v>
      </c>
      <c r="CK13" s="299" t="s">
        <v>427</v>
      </c>
      <c r="CL13" s="299" t="s">
        <v>321</v>
      </c>
      <c r="CM13" s="299" t="s">
        <v>321</v>
      </c>
      <c r="CN13" s="299" t="s">
        <v>321</v>
      </c>
    </row>
    <row r="14" spans="1:92" x14ac:dyDescent="0.25">
      <c r="A14" s="299" t="s">
        <v>471</v>
      </c>
      <c r="B14" s="299" t="s">
        <v>29</v>
      </c>
      <c r="C14" s="299" t="s">
        <v>472</v>
      </c>
      <c r="D14" s="299" t="s">
        <v>473</v>
      </c>
      <c r="E14" s="299" t="s">
        <v>415</v>
      </c>
      <c r="F14" s="299" t="s">
        <v>474</v>
      </c>
      <c r="G14" s="299" t="s">
        <v>417</v>
      </c>
      <c r="H14" s="299">
        <v>1</v>
      </c>
      <c r="I14" s="299" t="s">
        <v>475</v>
      </c>
      <c r="J14" s="299">
        <v>15000</v>
      </c>
      <c r="K14" s="299">
        <v>15000</v>
      </c>
      <c r="L14" s="299">
        <v>15000</v>
      </c>
      <c r="M14" s="299" t="s">
        <v>416</v>
      </c>
      <c r="N14" s="299" t="s">
        <v>416</v>
      </c>
      <c r="O14" s="299" t="s">
        <v>419</v>
      </c>
      <c r="P14" s="299" t="s">
        <v>476</v>
      </c>
      <c r="Q14" s="299" t="s">
        <v>477</v>
      </c>
      <c r="R14" s="299" t="s">
        <v>478</v>
      </c>
      <c r="S14" s="299" t="s">
        <v>321</v>
      </c>
      <c r="T14" s="299" t="s">
        <v>479</v>
      </c>
      <c r="U14" s="299" t="s">
        <v>480</v>
      </c>
      <c r="V14" s="299" t="s">
        <v>481</v>
      </c>
      <c r="W14" s="299" t="s">
        <v>426</v>
      </c>
      <c r="X14" s="299" t="s">
        <v>427</v>
      </c>
      <c r="Y14" s="299" t="s">
        <v>482</v>
      </c>
      <c r="Z14" s="299" t="s">
        <v>483</v>
      </c>
      <c r="AA14" s="299" t="s">
        <v>471</v>
      </c>
      <c r="AB14" s="299" t="s">
        <v>484</v>
      </c>
      <c r="AC14" s="299" t="s">
        <v>485</v>
      </c>
      <c r="AD14" s="299" t="s">
        <v>416</v>
      </c>
      <c r="AE14" s="299" t="s">
        <v>416</v>
      </c>
      <c r="AF14" s="299" t="s">
        <v>415</v>
      </c>
      <c r="AG14" s="299" t="s">
        <v>432</v>
      </c>
      <c r="AH14" s="299" t="s">
        <v>432</v>
      </c>
      <c r="AI14" s="299" t="s">
        <v>416</v>
      </c>
      <c r="AJ14" s="299" t="s">
        <v>433</v>
      </c>
      <c r="AK14" s="299" t="s">
        <v>486</v>
      </c>
      <c r="AL14" s="299" t="s">
        <v>487</v>
      </c>
      <c r="AM14" s="299" t="s">
        <v>416</v>
      </c>
      <c r="AN14" s="299" t="s">
        <v>416</v>
      </c>
      <c r="AO14" s="299" t="s">
        <v>416</v>
      </c>
      <c r="AP14" s="299">
        <v>1.1000000000000001</v>
      </c>
      <c r="AQ14" s="299" t="s">
        <v>478</v>
      </c>
      <c r="AR14" s="299" t="s">
        <v>488</v>
      </c>
      <c r="AS14" s="299" t="s">
        <v>471</v>
      </c>
      <c r="AT14" s="299" t="s">
        <v>489</v>
      </c>
      <c r="AU14" s="299" t="s">
        <v>481</v>
      </c>
      <c r="AV14" s="299" t="s">
        <v>490</v>
      </c>
      <c r="AW14" s="299" t="s">
        <v>438</v>
      </c>
      <c r="AX14" s="299" t="s">
        <v>427</v>
      </c>
      <c r="AY14" s="299" t="s">
        <v>491</v>
      </c>
      <c r="AZ14" s="299" t="s">
        <v>492</v>
      </c>
      <c r="BA14" s="299" t="s">
        <v>493</v>
      </c>
      <c r="BB14" s="299" t="s">
        <v>494</v>
      </c>
      <c r="BC14" s="299" t="s">
        <v>495</v>
      </c>
      <c r="BD14" s="299">
        <v>1</v>
      </c>
      <c r="BE14" s="299" t="s">
        <v>496</v>
      </c>
      <c r="BF14" s="299" t="s">
        <v>415</v>
      </c>
      <c r="BG14" s="299" t="s">
        <v>432</v>
      </c>
      <c r="BH14" s="299" t="s">
        <v>497</v>
      </c>
      <c r="BI14" s="299" t="s">
        <v>498</v>
      </c>
      <c r="BJ14" s="299" t="s">
        <v>139</v>
      </c>
      <c r="BK14" s="299" t="s">
        <v>499</v>
      </c>
      <c r="BL14" s="299" t="s">
        <v>500</v>
      </c>
      <c r="BM14" s="299" t="s">
        <v>501</v>
      </c>
      <c r="BN14" s="299" t="s">
        <v>482</v>
      </c>
      <c r="BO14" s="299" t="s">
        <v>488</v>
      </c>
      <c r="BP14" s="299" t="s">
        <v>502</v>
      </c>
      <c r="BQ14" s="299" t="s">
        <v>503</v>
      </c>
      <c r="BR14" s="299" t="s">
        <v>490</v>
      </c>
      <c r="BS14" s="299" t="s">
        <v>259</v>
      </c>
      <c r="BT14" s="299" t="s">
        <v>504</v>
      </c>
      <c r="BU14" s="299" t="s">
        <v>427</v>
      </c>
      <c r="BV14" s="299">
        <v>1</v>
      </c>
      <c r="BW14" s="299" t="s">
        <v>505</v>
      </c>
      <c r="BX14" s="299" t="s">
        <v>506</v>
      </c>
      <c r="BY14" s="299" t="s">
        <v>455</v>
      </c>
      <c r="BZ14" s="299">
        <v>4</v>
      </c>
      <c r="CA14" s="299" t="s">
        <v>507</v>
      </c>
      <c r="CB14" s="299" t="s">
        <v>494</v>
      </c>
      <c r="CC14" s="299" t="s">
        <v>502</v>
      </c>
      <c r="CD14" s="299" t="s">
        <v>508</v>
      </c>
      <c r="CE14" s="299" t="s">
        <v>504</v>
      </c>
      <c r="CF14" s="299" t="s">
        <v>427</v>
      </c>
      <c r="CG14" s="299" t="s">
        <v>291</v>
      </c>
      <c r="CH14" s="299" t="s">
        <v>427</v>
      </c>
      <c r="CI14" s="299" t="s">
        <v>458</v>
      </c>
      <c r="CJ14" s="299" t="s">
        <v>459</v>
      </c>
      <c r="CK14" s="299" t="s">
        <v>427</v>
      </c>
      <c r="CL14" s="299" t="s">
        <v>321</v>
      </c>
      <c r="CM14" s="299" t="s">
        <v>321</v>
      </c>
      <c r="CN14" s="299" t="s">
        <v>321</v>
      </c>
    </row>
    <row r="15" spans="1:92" x14ac:dyDescent="0.25">
      <c r="A15" s="299" t="s">
        <v>471</v>
      </c>
      <c r="B15" s="299" t="s">
        <v>31</v>
      </c>
      <c r="C15" s="299" t="s">
        <v>509</v>
      </c>
      <c r="D15" s="299" t="s">
        <v>467</v>
      </c>
      <c r="E15" s="299" t="s">
        <v>415</v>
      </c>
      <c r="F15" s="299" t="s">
        <v>510</v>
      </c>
      <c r="G15" s="299" t="s">
        <v>417</v>
      </c>
      <c r="H15" s="299">
        <v>5</v>
      </c>
      <c r="I15" s="299" t="s">
        <v>511</v>
      </c>
      <c r="J15" s="299">
        <v>400</v>
      </c>
      <c r="K15" s="299">
        <v>2000</v>
      </c>
      <c r="L15" s="299">
        <v>2000</v>
      </c>
      <c r="M15" s="299" t="s">
        <v>416</v>
      </c>
      <c r="N15" s="299" t="s">
        <v>416</v>
      </c>
      <c r="O15" s="299" t="s">
        <v>419</v>
      </c>
      <c r="P15" s="299" t="s">
        <v>476</v>
      </c>
      <c r="Q15" s="299" t="s">
        <v>512</v>
      </c>
      <c r="R15" s="299" t="s">
        <v>478</v>
      </c>
      <c r="S15" s="299" t="s">
        <v>321</v>
      </c>
      <c r="T15" s="299" t="s">
        <v>513</v>
      </c>
      <c r="U15" s="299" t="s">
        <v>514</v>
      </c>
      <c r="V15" s="299" t="s">
        <v>481</v>
      </c>
      <c r="W15" s="299" t="s">
        <v>426</v>
      </c>
      <c r="X15" s="299" t="s">
        <v>427</v>
      </c>
      <c r="Y15" s="299" t="s">
        <v>482</v>
      </c>
      <c r="Z15" s="299" t="s">
        <v>483</v>
      </c>
      <c r="AA15" s="299" t="s">
        <v>471</v>
      </c>
      <c r="AB15" s="299" t="s">
        <v>484</v>
      </c>
      <c r="AC15" s="299" t="s">
        <v>485</v>
      </c>
      <c r="AD15" s="299" t="s">
        <v>416</v>
      </c>
      <c r="AE15" s="299" t="s">
        <v>416</v>
      </c>
      <c r="AF15" s="299" t="s">
        <v>415</v>
      </c>
      <c r="AG15" s="299" t="s">
        <v>432</v>
      </c>
      <c r="AH15" s="299" t="s">
        <v>432</v>
      </c>
      <c r="AI15" s="299" t="s">
        <v>416</v>
      </c>
      <c r="AJ15" s="299" t="s">
        <v>433</v>
      </c>
      <c r="AK15" s="299" t="s">
        <v>486</v>
      </c>
      <c r="AL15" s="299" t="s">
        <v>487</v>
      </c>
      <c r="AM15" s="299" t="s">
        <v>416</v>
      </c>
      <c r="AN15" s="299" t="s">
        <v>416</v>
      </c>
      <c r="AO15" s="299" t="s">
        <v>416</v>
      </c>
      <c r="AP15" s="299">
        <v>1.1000000000000001</v>
      </c>
      <c r="AQ15" s="299" t="s">
        <v>478</v>
      </c>
      <c r="AR15" s="299" t="s">
        <v>488</v>
      </c>
      <c r="AS15" s="299" t="s">
        <v>471</v>
      </c>
      <c r="AT15" s="299" t="s">
        <v>489</v>
      </c>
      <c r="AU15" s="299" t="s">
        <v>481</v>
      </c>
      <c r="AV15" s="299" t="s">
        <v>490</v>
      </c>
      <c r="AW15" s="299" t="s">
        <v>438</v>
      </c>
      <c r="AX15" s="299" t="s">
        <v>427</v>
      </c>
      <c r="AY15" s="299" t="s">
        <v>491</v>
      </c>
      <c r="AZ15" s="299" t="s">
        <v>492</v>
      </c>
      <c r="BA15" s="299" t="s">
        <v>493</v>
      </c>
      <c r="BB15" s="299" t="s">
        <v>494</v>
      </c>
      <c r="BC15" s="299" t="s">
        <v>495</v>
      </c>
      <c r="BD15" s="299">
        <v>1</v>
      </c>
      <c r="BE15" s="299" t="s">
        <v>496</v>
      </c>
      <c r="BF15" s="299" t="s">
        <v>415</v>
      </c>
      <c r="BG15" s="299" t="s">
        <v>432</v>
      </c>
      <c r="BH15" s="299" t="s">
        <v>497</v>
      </c>
      <c r="BI15" s="299" t="s">
        <v>498</v>
      </c>
      <c r="BJ15" s="299" t="s">
        <v>139</v>
      </c>
      <c r="BK15" s="299" t="s">
        <v>499</v>
      </c>
      <c r="BL15" s="299" t="s">
        <v>500</v>
      </c>
      <c r="BM15" s="299" t="s">
        <v>501</v>
      </c>
      <c r="BN15" s="299" t="s">
        <v>482</v>
      </c>
      <c r="BO15" s="299" t="s">
        <v>488</v>
      </c>
      <c r="BP15" s="299" t="s">
        <v>502</v>
      </c>
      <c r="BQ15" s="299" t="s">
        <v>503</v>
      </c>
      <c r="BR15" s="299" t="s">
        <v>490</v>
      </c>
      <c r="BS15" s="299" t="s">
        <v>259</v>
      </c>
      <c r="BT15" s="299" t="s">
        <v>504</v>
      </c>
      <c r="BU15" s="299" t="s">
        <v>427</v>
      </c>
      <c r="BV15" s="299">
        <v>1</v>
      </c>
      <c r="BW15" s="299" t="s">
        <v>505</v>
      </c>
      <c r="BX15" s="299" t="s">
        <v>506</v>
      </c>
      <c r="BY15" s="299" t="s">
        <v>455</v>
      </c>
      <c r="BZ15" s="299">
        <v>4</v>
      </c>
      <c r="CA15" s="299" t="s">
        <v>507</v>
      </c>
      <c r="CB15" s="299" t="s">
        <v>494</v>
      </c>
      <c r="CC15" s="299" t="s">
        <v>502</v>
      </c>
      <c r="CD15" s="299" t="s">
        <v>508</v>
      </c>
      <c r="CE15" s="299" t="s">
        <v>504</v>
      </c>
      <c r="CF15" s="299" t="s">
        <v>427</v>
      </c>
      <c r="CG15" s="299" t="s">
        <v>291</v>
      </c>
      <c r="CH15" s="299" t="s">
        <v>427</v>
      </c>
      <c r="CI15" s="299" t="s">
        <v>458</v>
      </c>
      <c r="CJ15" s="299" t="s">
        <v>459</v>
      </c>
      <c r="CK15" s="299" t="s">
        <v>427</v>
      </c>
      <c r="CL15" s="299" t="s">
        <v>321</v>
      </c>
      <c r="CM15" s="299" t="s">
        <v>321</v>
      </c>
      <c r="CN15" s="299" t="s">
        <v>321</v>
      </c>
    </row>
    <row r="16" spans="1:92" x14ac:dyDescent="0.25">
      <c r="A16" s="299" t="s">
        <v>515</v>
      </c>
      <c r="B16" s="299" t="s">
        <v>29</v>
      </c>
      <c r="C16" s="299" t="s">
        <v>516</v>
      </c>
      <c r="D16" s="299" t="s">
        <v>467</v>
      </c>
      <c r="E16" s="299" t="s">
        <v>415</v>
      </c>
      <c r="F16" s="299" t="s">
        <v>474</v>
      </c>
      <c r="G16" s="299" t="s">
        <v>417</v>
      </c>
      <c r="H16" s="299">
        <v>1</v>
      </c>
      <c r="I16" s="299" t="s">
        <v>475</v>
      </c>
      <c r="J16" s="299">
        <v>20000</v>
      </c>
      <c r="K16" s="299">
        <v>20000</v>
      </c>
      <c r="L16" s="299">
        <v>20000</v>
      </c>
      <c r="M16" s="299" t="s">
        <v>416</v>
      </c>
      <c r="N16" s="299" t="s">
        <v>416</v>
      </c>
      <c r="O16" s="299" t="s">
        <v>419</v>
      </c>
      <c r="P16" s="299" t="s">
        <v>517</v>
      </c>
      <c r="Q16" s="299" t="s">
        <v>518</v>
      </c>
      <c r="R16" s="299" t="s">
        <v>519</v>
      </c>
      <c r="S16" s="299" t="s">
        <v>321</v>
      </c>
      <c r="T16" s="299" t="s">
        <v>520</v>
      </c>
      <c r="U16" s="299" t="s">
        <v>521</v>
      </c>
      <c r="V16" s="299" t="s">
        <v>522</v>
      </c>
      <c r="W16" s="299" t="s">
        <v>426</v>
      </c>
      <c r="X16" s="299" t="s">
        <v>427</v>
      </c>
      <c r="Y16" s="299" t="s">
        <v>482</v>
      </c>
      <c r="Z16" s="299" t="s">
        <v>523</v>
      </c>
      <c r="AA16" s="299" t="s">
        <v>515</v>
      </c>
      <c r="AB16" s="299" t="s">
        <v>524</v>
      </c>
      <c r="AC16" s="299" t="s">
        <v>525</v>
      </c>
      <c r="AD16" s="299" t="s">
        <v>416</v>
      </c>
      <c r="AE16" s="299" t="s">
        <v>416</v>
      </c>
      <c r="AF16" s="299" t="s">
        <v>415</v>
      </c>
      <c r="AG16" s="299" t="s">
        <v>432</v>
      </c>
      <c r="AH16" s="299" t="s">
        <v>432</v>
      </c>
      <c r="AI16" s="299" t="s">
        <v>416</v>
      </c>
      <c r="AJ16" s="299" t="s">
        <v>486</v>
      </c>
      <c r="AK16" s="299" t="s">
        <v>500</v>
      </c>
      <c r="AL16" s="299" t="s">
        <v>139</v>
      </c>
      <c r="AM16" s="299" t="s">
        <v>416</v>
      </c>
      <c r="AN16" s="299" t="s">
        <v>416</v>
      </c>
      <c r="AO16" s="299" t="s">
        <v>416</v>
      </c>
      <c r="AP16" s="299">
        <v>1.1000000000000001</v>
      </c>
      <c r="AQ16" s="299" t="s">
        <v>519</v>
      </c>
      <c r="AR16" s="299" t="s">
        <v>488</v>
      </c>
      <c r="AS16" s="299" t="s">
        <v>515</v>
      </c>
      <c r="AT16" s="299" t="s">
        <v>526</v>
      </c>
      <c r="AU16" s="299" t="s">
        <v>522</v>
      </c>
      <c r="AV16" s="299" t="s">
        <v>490</v>
      </c>
      <c r="AW16" s="299" t="s">
        <v>438</v>
      </c>
      <c r="AX16" s="299" t="s">
        <v>427</v>
      </c>
      <c r="AY16" s="299" t="s">
        <v>491</v>
      </c>
      <c r="AZ16" s="299" t="s">
        <v>492</v>
      </c>
      <c r="BA16" s="299" t="s">
        <v>493</v>
      </c>
      <c r="BB16" s="299" t="s">
        <v>494</v>
      </c>
      <c r="BC16" s="299" t="s">
        <v>495</v>
      </c>
      <c r="BD16" s="299">
        <v>1</v>
      </c>
      <c r="BE16" s="299" t="s">
        <v>496</v>
      </c>
      <c r="BF16" s="299" t="s">
        <v>415</v>
      </c>
      <c r="BG16" s="299" t="s">
        <v>432</v>
      </c>
      <c r="BH16" s="299" t="s">
        <v>497</v>
      </c>
      <c r="BI16" s="299" t="s">
        <v>498</v>
      </c>
      <c r="BJ16" s="299" t="s">
        <v>139</v>
      </c>
      <c r="BK16" s="299" t="s">
        <v>499</v>
      </c>
      <c r="BL16" s="299" t="s">
        <v>500</v>
      </c>
      <c r="BM16" s="299" t="s">
        <v>501</v>
      </c>
      <c r="BN16" s="299" t="s">
        <v>482</v>
      </c>
      <c r="BO16" s="299" t="s">
        <v>488</v>
      </c>
      <c r="BP16" s="299" t="s">
        <v>502</v>
      </c>
      <c r="BQ16" s="299" t="s">
        <v>503</v>
      </c>
      <c r="BR16" s="299" t="s">
        <v>490</v>
      </c>
      <c r="BS16" s="299" t="s">
        <v>259</v>
      </c>
      <c r="BT16" s="299" t="s">
        <v>504</v>
      </c>
      <c r="BU16" s="299" t="s">
        <v>427</v>
      </c>
      <c r="BV16" s="299">
        <v>1</v>
      </c>
      <c r="BW16" s="299" t="s">
        <v>505</v>
      </c>
      <c r="BX16" s="299" t="s">
        <v>506</v>
      </c>
      <c r="BY16" s="299" t="s">
        <v>455</v>
      </c>
      <c r="BZ16" s="299">
        <v>4</v>
      </c>
      <c r="CA16" s="299" t="s">
        <v>507</v>
      </c>
      <c r="CB16" s="299" t="s">
        <v>494</v>
      </c>
      <c r="CC16" s="299" t="s">
        <v>502</v>
      </c>
      <c r="CD16" s="299" t="s">
        <v>508</v>
      </c>
      <c r="CE16" s="299" t="s">
        <v>504</v>
      </c>
      <c r="CF16" s="299" t="s">
        <v>427</v>
      </c>
      <c r="CG16" s="299" t="s">
        <v>291</v>
      </c>
      <c r="CH16" s="299" t="s">
        <v>427</v>
      </c>
      <c r="CI16" s="299" t="s">
        <v>458</v>
      </c>
      <c r="CJ16" s="299" t="s">
        <v>459</v>
      </c>
      <c r="CK16" s="299" t="s">
        <v>427</v>
      </c>
      <c r="CL16" s="299" t="s">
        <v>321</v>
      </c>
      <c r="CM16" s="299" t="s">
        <v>321</v>
      </c>
      <c r="CN16" s="299" t="s">
        <v>321</v>
      </c>
    </row>
    <row r="17" spans="1:92" x14ac:dyDescent="0.25">
      <c r="A17" s="299" t="s">
        <v>527</v>
      </c>
      <c r="B17" s="299" t="s">
        <v>29</v>
      </c>
      <c r="C17" s="299" t="s">
        <v>528</v>
      </c>
      <c r="D17" s="299" t="s">
        <v>529</v>
      </c>
      <c r="E17" s="299" t="s">
        <v>415</v>
      </c>
      <c r="F17" s="299" t="s">
        <v>530</v>
      </c>
      <c r="G17" s="299" t="s">
        <v>417</v>
      </c>
      <c r="H17" s="299">
        <v>1</v>
      </c>
      <c r="I17" s="299" t="s">
        <v>475</v>
      </c>
      <c r="J17" s="299">
        <v>10000</v>
      </c>
      <c r="K17" s="299">
        <v>10000</v>
      </c>
      <c r="L17" s="299" t="s">
        <v>416</v>
      </c>
      <c r="M17" s="299">
        <v>10000</v>
      </c>
      <c r="N17" s="299" t="s">
        <v>416</v>
      </c>
      <c r="O17" s="299" t="s">
        <v>419</v>
      </c>
      <c r="P17" s="299" t="s">
        <v>531</v>
      </c>
      <c r="Q17" s="299" t="s">
        <v>532</v>
      </c>
      <c r="R17" s="299" t="s">
        <v>533</v>
      </c>
      <c r="S17" s="299" t="s">
        <v>321</v>
      </c>
      <c r="T17" s="299" t="s">
        <v>534</v>
      </c>
      <c r="U17" s="299" t="s">
        <v>535</v>
      </c>
      <c r="V17" s="299" t="s">
        <v>536</v>
      </c>
      <c r="W17" s="299" t="s">
        <v>426</v>
      </c>
      <c r="X17" s="299" t="s">
        <v>427</v>
      </c>
      <c r="Y17" s="299" t="s">
        <v>537</v>
      </c>
      <c r="Z17" s="299" t="s">
        <v>538</v>
      </c>
      <c r="AA17" s="299" t="s">
        <v>527</v>
      </c>
      <c r="AB17" s="299" t="s">
        <v>539</v>
      </c>
      <c r="AC17" s="299" t="s">
        <v>525</v>
      </c>
      <c r="AD17" s="299" t="s">
        <v>416</v>
      </c>
      <c r="AE17" s="299" t="s">
        <v>416</v>
      </c>
      <c r="AF17" s="299" t="s">
        <v>415</v>
      </c>
      <c r="AG17" s="299" t="s">
        <v>432</v>
      </c>
      <c r="AH17" s="299" t="s">
        <v>432</v>
      </c>
      <c r="AI17" s="299" t="s">
        <v>416</v>
      </c>
      <c r="AJ17" s="299" t="s">
        <v>433</v>
      </c>
      <c r="AK17" s="299" t="s">
        <v>486</v>
      </c>
      <c r="AL17" s="299" t="s">
        <v>139</v>
      </c>
      <c r="AM17" s="299" t="s">
        <v>416</v>
      </c>
      <c r="AN17" s="299" t="s">
        <v>416</v>
      </c>
      <c r="AO17" s="299" t="s">
        <v>416</v>
      </c>
      <c r="AP17" s="299">
        <v>1.2</v>
      </c>
      <c r="AQ17" s="299" t="s">
        <v>533</v>
      </c>
      <c r="AR17" s="299" t="s">
        <v>540</v>
      </c>
      <c r="AS17" s="299" t="s">
        <v>527</v>
      </c>
      <c r="AT17" s="299" t="s">
        <v>541</v>
      </c>
      <c r="AU17" s="299" t="s">
        <v>536</v>
      </c>
      <c r="AV17" s="299" t="s">
        <v>542</v>
      </c>
      <c r="AW17" s="299" t="s">
        <v>438</v>
      </c>
      <c r="AX17" s="299" t="s">
        <v>427</v>
      </c>
      <c r="AY17" s="299" t="s">
        <v>543</v>
      </c>
      <c r="AZ17" s="299" t="s">
        <v>544</v>
      </c>
      <c r="BA17" s="299" t="s">
        <v>545</v>
      </c>
      <c r="BB17" s="299" t="s">
        <v>494</v>
      </c>
      <c r="BC17" s="299" t="s">
        <v>546</v>
      </c>
      <c r="BD17" s="299">
        <v>4</v>
      </c>
      <c r="BE17" s="299" t="s">
        <v>547</v>
      </c>
      <c r="BF17" s="299" t="s">
        <v>415</v>
      </c>
      <c r="BG17" s="299" t="s">
        <v>432</v>
      </c>
      <c r="BH17" s="299" t="s">
        <v>548</v>
      </c>
      <c r="BI17" s="299" t="s">
        <v>549</v>
      </c>
      <c r="BJ17" s="299" t="s">
        <v>139</v>
      </c>
      <c r="BK17" s="299" t="s">
        <v>499</v>
      </c>
      <c r="BL17" s="299" t="s">
        <v>500</v>
      </c>
      <c r="BM17" s="299" t="s">
        <v>501</v>
      </c>
      <c r="BN17" s="299" t="s">
        <v>537</v>
      </c>
      <c r="BO17" s="299" t="s">
        <v>540</v>
      </c>
      <c r="BP17" s="299" t="s">
        <v>502</v>
      </c>
      <c r="BQ17" s="299" t="s">
        <v>550</v>
      </c>
      <c r="BR17" s="299" t="s">
        <v>542</v>
      </c>
      <c r="BS17" s="299" t="s">
        <v>259</v>
      </c>
      <c r="BT17" s="299" t="s">
        <v>504</v>
      </c>
      <c r="BU17" s="299" t="s">
        <v>427</v>
      </c>
      <c r="BV17" s="299">
        <v>1</v>
      </c>
      <c r="BW17" s="299" t="s">
        <v>505</v>
      </c>
      <c r="BX17" s="299" t="s">
        <v>506</v>
      </c>
      <c r="BY17" s="299" t="s">
        <v>455</v>
      </c>
      <c r="BZ17" s="299">
        <v>4</v>
      </c>
      <c r="CA17" s="299" t="s">
        <v>507</v>
      </c>
      <c r="CB17" s="299" t="s">
        <v>494</v>
      </c>
      <c r="CC17" s="299" t="s">
        <v>502</v>
      </c>
      <c r="CD17" s="299" t="s">
        <v>508</v>
      </c>
      <c r="CE17" s="299" t="s">
        <v>504</v>
      </c>
      <c r="CF17" s="299" t="s">
        <v>427</v>
      </c>
      <c r="CG17" s="299" t="s">
        <v>291</v>
      </c>
      <c r="CH17" s="299" t="s">
        <v>427</v>
      </c>
      <c r="CI17" s="299" t="s">
        <v>458</v>
      </c>
      <c r="CJ17" s="299" t="s">
        <v>459</v>
      </c>
      <c r="CK17" s="299" t="s">
        <v>427</v>
      </c>
      <c r="CL17" s="299" t="s">
        <v>321</v>
      </c>
      <c r="CM17" s="299" t="s">
        <v>321</v>
      </c>
      <c r="CN17" s="299" t="s">
        <v>321</v>
      </c>
    </row>
    <row r="18" spans="1:92" x14ac:dyDescent="0.25">
      <c r="A18" s="299" t="s">
        <v>551</v>
      </c>
      <c r="B18" s="299" t="s">
        <v>31</v>
      </c>
      <c r="C18" s="299" t="s">
        <v>552</v>
      </c>
      <c r="D18" s="299" t="s">
        <v>467</v>
      </c>
      <c r="E18" s="299" t="s">
        <v>415</v>
      </c>
      <c r="F18" s="299" t="s">
        <v>553</v>
      </c>
      <c r="G18" s="299" t="s">
        <v>417</v>
      </c>
      <c r="H18" s="299">
        <v>4.5</v>
      </c>
      <c r="I18" s="299" t="s">
        <v>511</v>
      </c>
      <c r="J18" s="299">
        <v>400</v>
      </c>
      <c r="K18" s="299">
        <v>1800</v>
      </c>
      <c r="L18" s="299">
        <v>1800</v>
      </c>
      <c r="M18" s="299" t="s">
        <v>416</v>
      </c>
      <c r="N18" s="299" t="s">
        <v>416</v>
      </c>
      <c r="O18" s="299" t="s">
        <v>419</v>
      </c>
      <c r="P18" s="299" t="s">
        <v>554</v>
      </c>
      <c r="Q18" s="299" t="s">
        <v>555</v>
      </c>
      <c r="R18" s="299" t="s">
        <v>556</v>
      </c>
      <c r="S18" s="299" t="s">
        <v>321</v>
      </c>
      <c r="T18" s="299" t="s">
        <v>557</v>
      </c>
      <c r="U18" s="299" t="s">
        <v>558</v>
      </c>
      <c r="V18" s="299" t="s">
        <v>559</v>
      </c>
      <c r="W18" s="299" t="s">
        <v>426</v>
      </c>
      <c r="X18" s="299" t="s">
        <v>427</v>
      </c>
      <c r="Y18" s="299" t="s">
        <v>537</v>
      </c>
      <c r="Z18" s="299" t="s">
        <v>560</v>
      </c>
      <c r="AA18" s="299" t="s">
        <v>551</v>
      </c>
      <c r="AB18" s="299" t="s">
        <v>561</v>
      </c>
      <c r="AC18" s="299" t="s">
        <v>525</v>
      </c>
      <c r="AD18" s="299" t="s">
        <v>416</v>
      </c>
      <c r="AE18" s="299" t="s">
        <v>416</v>
      </c>
      <c r="AF18" s="299" t="s">
        <v>415</v>
      </c>
      <c r="AG18" s="299" t="s">
        <v>432</v>
      </c>
      <c r="AH18" s="299" t="s">
        <v>432</v>
      </c>
      <c r="AI18" s="299" t="s">
        <v>416</v>
      </c>
      <c r="AJ18" s="299" t="s">
        <v>486</v>
      </c>
      <c r="AK18" s="299" t="s">
        <v>500</v>
      </c>
      <c r="AL18" s="299" t="s">
        <v>139</v>
      </c>
      <c r="AM18" s="299" t="s">
        <v>416</v>
      </c>
      <c r="AN18" s="299" t="s">
        <v>416</v>
      </c>
      <c r="AO18" s="299" t="s">
        <v>416</v>
      </c>
      <c r="AP18" s="299">
        <v>1.2</v>
      </c>
      <c r="AQ18" s="299" t="s">
        <v>556</v>
      </c>
      <c r="AR18" s="299" t="s">
        <v>540</v>
      </c>
      <c r="AS18" s="299" t="s">
        <v>551</v>
      </c>
      <c r="AT18" s="299" t="s">
        <v>562</v>
      </c>
      <c r="AU18" s="299" t="s">
        <v>559</v>
      </c>
      <c r="AV18" s="299" t="s">
        <v>542</v>
      </c>
      <c r="AW18" s="299" t="s">
        <v>438</v>
      </c>
      <c r="AX18" s="299" t="s">
        <v>427</v>
      </c>
      <c r="AY18" s="299" t="s">
        <v>543</v>
      </c>
      <c r="AZ18" s="299" t="s">
        <v>544</v>
      </c>
      <c r="BA18" s="299" t="s">
        <v>545</v>
      </c>
      <c r="BB18" s="299" t="s">
        <v>494</v>
      </c>
      <c r="BC18" s="299" t="s">
        <v>546</v>
      </c>
      <c r="BD18" s="299">
        <v>4</v>
      </c>
      <c r="BE18" s="299" t="s">
        <v>547</v>
      </c>
      <c r="BF18" s="299" t="s">
        <v>415</v>
      </c>
      <c r="BG18" s="299" t="s">
        <v>432</v>
      </c>
      <c r="BH18" s="299" t="s">
        <v>548</v>
      </c>
      <c r="BI18" s="299" t="s">
        <v>549</v>
      </c>
      <c r="BJ18" s="299" t="s">
        <v>139</v>
      </c>
      <c r="BK18" s="299" t="s">
        <v>499</v>
      </c>
      <c r="BL18" s="299" t="s">
        <v>500</v>
      </c>
      <c r="BM18" s="299" t="s">
        <v>501</v>
      </c>
      <c r="BN18" s="299" t="s">
        <v>537</v>
      </c>
      <c r="BO18" s="299" t="s">
        <v>540</v>
      </c>
      <c r="BP18" s="299" t="s">
        <v>502</v>
      </c>
      <c r="BQ18" s="299" t="s">
        <v>550</v>
      </c>
      <c r="BR18" s="299" t="s">
        <v>542</v>
      </c>
      <c r="BS18" s="299" t="s">
        <v>259</v>
      </c>
      <c r="BT18" s="299" t="s">
        <v>504</v>
      </c>
      <c r="BU18" s="299" t="s">
        <v>427</v>
      </c>
      <c r="BV18" s="299">
        <v>1</v>
      </c>
      <c r="BW18" s="299" t="s">
        <v>505</v>
      </c>
      <c r="BX18" s="299" t="s">
        <v>506</v>
      </c>
      <c r="BY18" s="299" t="s">
        <v>455</v>
      </c>
      <c r="BZ18" s="299">
        <v>4</v>
      </c>
      <c r="CA18" s="299" t="s">
        <v>507</v>
      </c>
      <c r="CB18" s="299" t="s">
        <v>494</v>
      </c>
      <c r="CC18" s="299" t="s">
        <v>502</v>
      </c>
      <c r="CD18" s="299" t="s">
        <v>508</v>
      </c>
      <c r="CE18" s="299" t="s">
        <v>504</v>
      </c>
      <c r="CF18" s="299" t="s">
        <v>427</v>
      </c>
      <c r="CG18" s="299" t="s">
        <v>291</v>
      </c>
      <c r="CH18" s="299" t="s">
        <v>427</v>
      </c>
      <c r="CI18" s="299" t="s">
        <v>458</v>
      </c>
      <c r="CJ18" s="299" t="s">
        <v>459</v>
      </c>
      <c r="CK18" s="299" t="s">
        <v>427</v>
      </c>
      <c r="CL18" s="299" t="s">
        <v>321</v>
      </c>
      <c r="CM18" s="299" t="s">
        <v>321</v>
      </c>
      <c r="CN18" s="299" t="s">
        <v>321</v>
      </c>
    </row>
    <row r="19" spans="1:92" x14ac:dyDescent="0.25">
      <c r="A19" s="299" t="s">
        <v>563</v>
      </c>
      <c r="B19" s="299" t="s">
        <v>29</v>
      </c>
      <c r="C19" s="299" t="s">
        <v>564</v>
      </c>
      <c r="D19" s="299" t="s">
        <v>467</v>
      </c>
      <c r="E19" s="299" t="s">
        <v>415</v>
      </c>
      <c r="F19" s="299" t="s">
        <v>565</v>
      </c>
      <c r="G19" s="299" t="s">
        <v>417</v>
      </c>
      <c r="H19" s="299">
        <v>1</v>
      </c>
      <c r="I19" s="299" t="s">
        <v>475</v>
      </c>
      <c r="J19" s="299">
        <v>5000</v>
      </c>
      <c r="K19" s="299">
        <v>5000</v>
      </c>
      <c r="L19" s="299" t="s">
        <v>416</v>
      </c>
      <c r="M19" s="299">
        <v>5000</v>
      </c>
      <c r="N19" s="299" t="s">
        <v>416</v>
      </c>
      <c r="O19" s="299" t="s">
        <v>419</v>
      </c>
      <c r="P19" s="299" t="s">
        <v>566</v>
      </c>
      <c r="Q19" s="299" t="s">
        <v>567</v>
      </c>
      <c r="R19" s="299" t="s">
        <v>568</v>
      </c>
      <c r="S19" s="299" t="s">
        <v>321</v>
      </c>
      <c r="T19" s="299" t="s">
        <v>569</v>
      </c>
      <c r="U19" s="299" t="s">
        <v>570</v>
      </c>
      <c r="V19" s="299" t="s">
        <v>571</v>
      </c>
      <c r="W19" s="299" t="s">
        <v>426</v>
      </c>
      <c r="X19" s="299" t="s">
        <v>427</v>
      </c>
      <c r="Y19" s="299" t="s">
        <v>537</v>
      </c>
      <c r="Z19" s="299" t="s">
        <v>572</v>
      </c>
      <c r="AA19" s="299" t="s">
        <v>563</v>
      </c>
      <c r="AB19" s="299" t="s">
        <v>573</v>
      </c>
      <c r="AC19" s="299" t="s">
        <v>525</v>
      </c>
      <c r="AD19" s="299" t="s">
        <v>416</v>
      </c>
      <c r="AE19" s="299" t="s">
        <v>416</v>
      </c>
      <c r="AF19" s="299" t="s">
        <v>415</v>
      </c>
      <c r="AG19" s="299" t="s">
        <v>432</v>
      </c>
      <c r="AH19" s="299" t="s">
        <v>432</v>
      </c>
      <c r="AI19" s="299" t="s">
        <v>416</v>
      </c>
      <c r="AJ19" s="299" t="s">
        <v>500</v>
      </c>
      <c r="AK19" s="299" t="s">
        <v>574</v>
      </c>
      <c r="AL19" s="299" t="s">
        <v>139</v>
      </c>
      <c r="AM19" s="299" t="s">
        <v>416</v>
      </c>
      <c r="AN19" s="299" t="s">
        <v>416</v>
      </c>
      <c r="AO19" s="299" t="s">
        <v>416</v>
      </c>
      <c r="AP19" s="299">
        <v>1.2</v>
      </c>
      <c r="AQ19" s="299" t="s">
        <v>568</v>
      </c>
      <c r="AR19" s="299" t="s">
        <v>540</v>
      </c>
      <c r="AS19" s="299" t="s">
        <v>563</v>
      </c>
      <c r="AT19" s="299" t="s">
        <v>575</v>
      </c>
      <c r="AU19" s="299" t="s">
        <v>571</v>
      </c>
      <c r="AV19" s="299" t="s">
        <v>542</v>
      </c>
      <c r="AW19" s="299" t="s">
        <v>438</v>
      </c>
      <c r="AX19" s="299" t="s">
        <v>427</v>
      </c>
      <c r="AY19" s="299" t="s">
        <v>543</v>
      </c>
      <c r="AZ19" s="299" t="s">
        <v>544</v>
      </c>
      <c r="BA19" s="299" t="s">
        <v>545</v>
      </c>
      <c r="BB19" s="299" t="s">
        <v>494</v>
      </c>
      <c r="BC19" s="299" t="s">
        <v>546</v>
      </c>
      <c r="BD19" s="299">
        <v>4</v>
      </c>
      <c r="BE19" s="299" t="s">
        <v>547</v>
      </c>
      <c r="BF19" s="299" t="s">
        <v>415</v>
      </c>
      <c r="BG19" s="299" t="s">
        <v>432</v>
      </c>
      <c r="BH19" s="299" t="s">
        <v>548</v>
      </c>
      <c r="BI19" s="299" t="s">
        <v>549</v>
      </c>
      <c r="BJ19" s="299" t="s">
        <v>139</v>
      </c>
      <c r="BK19" s="299" t="s">
        <v>499</v>
      </c>
      <c r="BL19" s="299" t="s">
        <v>500</v>
      </c>
      <c r="BM19" s="299" t="s">
        <v>501</v>
      </c>
      <c r="BN19" s="299" t="s">
        <v>537</v>
      </c>
      <c r="BO19" s="299" t="s">
        <v>540</v>
      </c>
      <c r="BP19" s="299" t="s">
        <v>502</v>
      </c>
      <c r="BQ19" s="299" t="s">
        <v>550</v>
      </c>
      <c r="BR19" s="299" t="s">
        <v>542</v>
      </c>
      <c r="BS19" s="299" t="s">
        <v>259</v>
      </c>
      <c r="BT19" s="299" t="s">
        <v>504</v>
      </c>
      <c r="BU19" s="299" t="s">
        <v>427</v>
      </c>
      <c r="BV19" s="299">
        <v>1</v>
      </c>
      <c r="BW19" s="299" t="s">
        <v>505</v>
      </c>
      <c r="BX19" s="299" t="s">
        <v>506</v>
      </c>
      <c r="BY19" s="299" t="s">
        <v>455</v>
      </c>
      <c r="BZ19" s="299">
        <v>4</v>
      </c>
      <c r="CA19" s="299" t="s">
        <v>507</v>
      </c>
      <c r="CB19" s="299" t="s">
        <v>494</v>
      </c>
      <c r="CC19" s="299" t="s">
        <v>502</v>
      </c>
      <c r="CD19" s="299" t="s">
        <v>508</v>
      </c>
      <c r="CE19" s="299" t="s">
        <v>504</v>
      </c>
      <c r="CF19" s="299" t="s">
        <v>427</v>
      </c>
      <c r="CG19" s="299" t="s">
        <v>291</v>
      </c>
      <c r="CH19" s="299" t="s">
        <v>427</v>
      </c>
      <c r="CI19" s="299" t="s">
        <v>458</v>
      </c>
      <c r="CJ19" s="299" t="s">
        <v>459</v>
      </c>
      <c r="CK19" s="299" t="s">
        <v>427</v>
      </c>
      <c r="CL19" s="299" t="s">
        <v>321</v>
      </c>
      <c r="CM19" s="299" t="s">
        <v>321</v>
      </c>
      <c r="CN19" s="299" t="s">
        <v>321</v>
      </c>
    </row>
    <row r="20" spans="1:92" x14ac:dyDescent="0.25">
      <c r="A20" s="299" t="s">
        <v>576</v>
      </c>
      <c r="B20" s="299" t="s">
        <v>29</v>
      </c>
      <c r="C20" s="299" t="s">
        <v>577</v>
      </c>
      <c r="D20" s="299" t="s">
        <v>578</v>
      </c>
      <c r="E20" s="299" t="s">
        <v>415</v>
      </c>
      <c r="F20" s="299" t="s">
        <v>416</v>
      </c>
      <c r="G20" s="299" t="s">
        <v>417</v>
      </c>
      <c r="H20" s="299">
        <v>1</v>
      </c>
      <c r="I20" s="299" t="s">
        <v>475</v>
      </c>
      <c r="J20" s="299">
        <v>20000</v>
      </c>
      <c r="K20" s="299">
        <v>20000</v>
      </c>
      <c r="L20" s="299" t="s">
        <v>416</v>
      </c>
      <c r="M20" s="299">
        <v>20000</v>
      </c>
      <c r="N20" s="299" t="s">
        <v>416</v>
      </c>
      <c r="O20" s="299" t="s">
        <v>419</v>
      </c>
      <c r="P20" s="299" t="s">
        <v>579</v>
      </c>
      <c r="Q20" s="299" t="s">
        <v>580</v>
      </c>
      <c r="R20" s="299" t="s">
        <v>581</v>
      </c>
      <c r="S20" s="299" t="s">
        <v>321</v>
      </c>
      <c r="T20" s="299" t="s">
        <v>582</v>
      </c>
      <c r="U20" s="299" t="s">
        <v>583</v>
      </c>
      <c r="V20" s="299" t="s">
        <v>584</v>
      </c>
      <c r="W20" s="299" t="s">
        <v>426</v>
      </c>
      <c r="X20" s="299" t="s">
        <v>427</v>
      </c>
      <c r="Y20" s="299" t="s">
        <v>585</v>
      </c>
      <c r="Z20" s="299" t="s">
        <v>586</v>
      </c>
      <c r="AA20" s="299" t="s">
        <v>576</v>
      </c>
      <c r="AB20" s="299" t="s">
        <v>587</v>
      </c>
      <c r="AC20" s="299" t="s">
        <v>525</v>
      </c>
      <c r="AD20" s="299" t="s">
        <v>416</v>
      </c>
      <c r="AE20" s="299" t="s">
        <v>416</v>
      </c>
      <c r="AF20" s="299" t="s">
        <v>415</v>
      </c>
      <c r="AG20" s="299" t="s">
        <v>432</v>
      </c>
      <c r="AH20" s="299" t="s">
        <v>432</v>
      </c>
      <c r="AI20" s="299" t="s">
        <v>416</v>
      </c>
      <c r="AJ20" s="299" t="s">
        <v>574</v>
      </c>
      <c r="AK20" s="299" t="s">
        <v>588</v>
      </c>
      <c r="AL20" s="299" t="s">
        <v>151</v>
      </c>
      <c r="AM20" s="299" t="s">
        <v>416</v>
      </c>
      <c r="AN20" s="299" t="s">
        <v>416</v>
      </c>
      <c r="AO20" s="299" t="s">
        <v>416</v>
      </c>
      <c r="AP20" s="299">
        <v>1.3</v>
      </c>
      <c r="AQ20" s="299" t="s">
        <v>581</v>
      </c>
      <c r="AR20" s="299" t="s">
        <v>589</v>
      </c>
      <c r="AS20" s="299" t="s">
        <v>576</v>
      </c>
      <c r="AT20" s="299" t="s">
        <v>590</v>
      </c>
      <c r="AU20" s="299" t="s">
        <v>584</v>
      </c>
      <c r="AV20" s="299" t="s">
        <v>591</v>
      </c>
      <c r="AW20" s="299" t="s">
        <v>438</v>
      </c>
      <c r="AX20" s="299" t="s">
        <v>427</v>
      </c>
      <c r="AY20" s="299" t="s">
        <v>592</v>
      </c>
      <c r="AZ20" s="299" t="s">
        <v>593</v>
      </c>
      <c r="BA20" s="299" t="s">
        <v>594</v>
      </c>
      <c r="BB20" s="299" t="s">
        <v>494</v>
      </c>
      <c r="BC20" s="299" t="s">
        <v>595</v>
      </c>
      <c r="BD20" s="299">
        <v>1</v>
      </c>
      <c r="BE20" s="299" t="s">
        <v>596</v>
      </c>
      <c r="BF20" s="299" t="s">
        <v>415</v>
      </c>
      <c r="BG20" s="299" t="s">
        <v>432</v>
      </c>
      <c r="BH20" s="299" t="s">
        <v>597</v>
      </c>
      <c r="BI20" s="299" t="s">
        <v>598</v>
      </c>
      <c r="BJ20" s="299" t="s">
        <v>139</v>
      </c>
      <c r="BK20" s="299" t="s">
        <v>599</v>
      </c>
      <c r="BL20" s="299" t="s">
        <v>600</v>
      </c>
      <c r="BM20" s="299" t="s">
        <v>501</v>
      </c>
      <c r="BN20" s="299" t="s">
        <v>585</v>
      </c>
      <c r="BO20" s="299" t="s">
        <v>589</v>
      </c>
      <c r="BP20" s="299" t="s">
        <v>502</v>
      </c>
      <c r="BQ20" s="299" t="s">
        <v>601</v>
      </c>
      <c r="BR20" s="299" t="s">
        <v>591</v>
      </c>
      <c r="BS20" s="299" t="s">
        <v>259</v>
      </c>
      <c r="BT20" s="299" t="s">
        <v>504</v>
      </c>
      <c r="BU20" s="299" t="s">
        <v>427</v>
      </c>
      <c r="BV20" s="299">
        <v>1</v>
      </c>
      <c r="BW20" s="299" t="s">
        <v>505</v>
      </c>
      <c r="BX20" s="299" t="s">
        <v>506</v>
      </c>
      <c r="BY20" s="299" t="s">
        <v>455</v>
      </c>
      <c r="BZ20" s="299">
        <v>4</v>
      </c>
      <c r="CA20" s="299" t="s">
        <v>507</v>
      </c>
      <c r="CB20" s="299" t="s">
        <v>494</v>
      </c>
      <c r="CC20" s="299" t="s">
        <v>502</v>
      </c>
      <c r="CD20" s="299" t="s">
        <v>508</v>
      </c>
      <c r="CE20" s="299" t="s">
        <v>504</v>
      </c>
      <c r="CF20" s="299" t="s">
        <v>427</v>
      </c>
      <c r="CG20" s="299" t="s">
        <v>291</v>
      </c>
      <c r="CH20" s="299" t="s">
        <v>427</v>
      </c>
      <c r="CI20" s="299" t="s">
        <v>458</v>
      </c>
      <c r="CJ20" s="299" t="s">
        <v>459</v>
      </c>
      <c r="CK20" s="299" t="s">
        <v>427</v>
      </c>
      <c r="CL20" s="299" t="s">
        <v>321</v>
      </c>
      <c r="CM20" s="299" t="s">
        <v>321</v>
      </c>
      <c r="CN20" s="299" t="s">
        <v>321</v>
      </c>
    </row>
    <row r="21" spans="1:92" x14ac:dyDescent="0.25">
      <c r="A21" s="299" t="s">
        <v>602</v>
      </c>
      <c r="B21" s="299" t="s">
        <v>26</v>
      </c>
      <c r="C21" s="299" t="s">
        <v>603</v>
      </c>
      <c r="D21" s="299" t="s">
        <v>604</v>
      </c>
      <c r="E21" s="299" t="s">
        <v>415</v>
      </c>
      <c r="F21" s="299" t="s">
        <v>416</v>
      </c>
      <c r="G21" s="299" t="s">
        <v>417</v>
      </c>
      <c r="H21" s="299">
        <v>1</v>
      </c>
      <c r="I21" s="299" t="s">
        <v>605</v>
      </c>
      <c r="J21" s="299">
        <v>1000</v>
      </c>
      <c r="K21" s="299">
        <v>1000</v>
      </c>
      <c r="L21" s="299">
        <v>1000</v>
      </c>
      <c r="M21" s="299" t="s">
        <v>416</v>
      </c>
      <c r="N21" s="299" t="s">
        <v>416</v>
      </c>
      <c r="O21" s="299" t="s">
        <v>419</v>
      </c>
      <c r="P21" s="299" t="s">
        <v>606</v>
      </c>
      <c r="Q21" s="299" t="s">
        <v>607</v>
      </c>
      <c r="R21" s="299" t="s">
        <v>608</v>
      </c>
      <c r="S21" s="299" t="s">
        <v>321</v>
      </c>
      <c r="T21" s="299" t="s">
        <v>609</v>
      </c>
      <c r="U21" s="299" t="s">
        <v>610</v>
      </c>
      <c r="V21" s="299" t="s">
        <v>611</v>
      </c>
      <c r="W21" s="299" t="s">
        <v>426</v>
      </c>
      <c r="X21" s="299" t="s">
        <v>427</v>
      </c>
      <c r="Y21" s="299" t="s">
        <v>585</v>
      </c>
      <c r="Z21" s="299" t="s">
        <v>612</v>
      </c>
      <c r="AA21" s="299" t="s">
        <v>602</v>
      </c>
      <c r="AB21" s="299" t="s">
        <v>613</v>
      </c>
      <c r="AC21" s="299" t="s">
        <v>485</v>
      </c>
      <c r="AD21" s="299" t="s">
        <v>416</v>
      </c>
      <c r="AE21" s="299" t="s">
        <v>416</v>
      </c>
      <c r="AF21" s="299" t="s">
        <v>415</v>
      </c>
      <c r="AG21" s="299" t="s">
        <v>432</v>
      </c>
      <c r="AH21" s="299" t="s">
        <v>432</v>
      </c>
      <c r="AI21" s="299" t="s">
        <v>416</v>
      </c>
      <c r="AJ21" s="299" t="s">
        <v>574</v>
      </c>
      <c r="AK21" s="299" t="s">
        <v>588</v>
      </c>
      <c r="AL21" s="299" t="s">
        <v>416</v>
      </c>
      <c r="AM21" s="299" t="s">
        <v>416</v>
      </c>
      <c r="AN21" s="299" t="s">
        <v>416</v>
      </c>
      <c r="AO21" s="299" t="s">
        <v>416</v>
      </c>
      <c r="AP21" s="299">
        <v>1.3</v>
      </c>
      <c r="AQ21" s="299" t="s">
        <v>608</v>
      </c>
      <c r="AR21" s="299" t="s">
        <v>589</v>
      </c>
      <c r="AS21" s="299" t="s">
        <v>602</v>
      </c>
      <c r="AT21" s="299" t="s">
        <v>614</v>
      </c>
      <c r="AU21" s="299" t="s">
        <v>611</v>
      </c>
      <c r="AV21" s="299" t="s">
        <v>591</v>
      </c>
      <c r="AW21" s="299" t="s">
        <v>438</v>
      </c>
      <c r="AX21" s="299" t="s">
        <v>427</v>
      </c>
      <c r="AY21" s="299" t="s">
        <v>592</v>
      </c>
      <c r="AZ21" s="299" t="s">
        <v>593</v>
      </c>
      <c r="BA21" s="299" t="s">
        <v>594</v>
      </c>
      <c r="BB21" s="299" t="s">
        <v>494</v>
      </c>
      <c r="BC21" s="299" t="s">
        <v>595</v>
      </c>
      <c r="BD21" s="299">
        <v>1</v>
      </c>
      <c r="BE21" s="299" t="s">
        <v>596</v>
      </c>
      <c r="BF21" s="299" t="s">
        <v>415</v>
      </c>
      <c r="BG21" s="299" t="s">
        <v>432</v>
      </c>
      <c r="BH21" s="299" t="s">
        <v>597</v>
      </c>
      <c r="BI21" s="299" t="s">
        <v>598</v>
      </c>
      <c r="BJ21" s="299" t="s">
        <v>139</v>
      </c>
      <c r="BK21" s="299" t="s">
        <v>599</v>
      </c>
      <c r="BL21" s="299" t="s">
        <v>600</v>
      </c>
      <c r="BM21" s="299" t="s">
        <v>501</v>
      </c>
      <c r="BN21" s="299" t="s">
        <v>585</v>
      </c>
      <c r="BO21" s="299" t="s">
        <v>589</v>
      </c>
      <c r="BP21" s="299" t="s">
        <v>502</v>
      </c>
      <c r="BQ21" s="299" t="s">
        <v>601</v>
      </c>
      <c r="BR21" s="299" t="s">
        <v>591</v>
      </c>
      <c r="BS21" s="299" t="s">
        <v>259</v>
      </c>
      <c r="BT21" s="299" t="s">
        <v>504</v>
      </c>
      <c r="BU21" s="299" t="s">
        <v>427</v>
      </c>
      <c r="BV21" s="299">
        <v>1</v>
      </c>
      <c r="BW21" s="299" t="s">
        <v>505</v>
      </c>
      <c r="BX21" s="299" t="s">
        <v>506</v>
      </c>
      <c r="BY21" s="299" t="s">
        <v>455</v>
      </c>
      <c r="BZ21" s="299">
        <v>4</v>
      </c>
      <c r="CA21" s="299" t="s">
        <v>507</v>
      </c>
      <c r="CB21" s="299" t="s">
        <v>494</v>
      </c>
      <c r="CC21" s="299" t="s">
        <v>502</v>
      </c>
      <c r="CD21" s="299" t="s">
        <v>508</v>
      </c>
      <c r="CE21" s="299" t="s">
        <v>504</v>
      </c>
      <c r="CF21" s="299" t="s">
        <v>427</v>
      </c>
      <c r="CG21" s="299" t="s">
        <v>291</v>
      </c>
      <c r="CH21" s="299" t="s">
        <v>427</v>
      </c>
      <c r="CI21" s="299" t="s">
        <v>458</v>
      </c>
      <c r="CJ21" s="299" t="s">
        <v>459</v>
      </c>
      <c r="CK21" s="299" t="s">
        <v>427</v>
      </c>
      <c r="CL21" s="299" t="s">
        <v>321</v>
      </c>
      <c r="CM21" s="299" t="s">
        <v>321</v>
      </c>
      <c r="CN21" s="299" t="s">
        <v>321</v>
      </c>
    </row>
    <row r="22" spans="1:92" x14ac:dyDescent="0.25">
      <c r="A22" s="299" t="s">
        <v>615</v>
      </c>
      <c r="B22" s="299" t="s">
        <v>26</v>
      </c>
      <c r="C22" s="299" t="s">
        <v>616</v>
      </c>
      <c r="D22" s="299" t="s">
        <v>467</v>
      </c>
      <c r="E22" s="299" t="s">
        <v>415</v>
      </c>
      <c r="F22" s="299" t="s">
        <v>416</v>
      </c>
      <c r="G22" s="299" t="s">
        <v>417</v>
      </c>
      <c r="H22" s="299">
        <v>1</v>
      </c>
      <c r="I22" s="299" t="s">
        <v>617</v>
      </c>
      <c r="J22" s="299">
        <v>2000</v>
      </c>
      <c r="K22" s="299">
        <v>2000</v>
      </c>
      <c r="L22" s="299" t="s">
        <v>416</v>
      </c>
      <c r="M22" s="299">
        <v>2000</v>
      </c>
      <c r="N22" s="299" t="s">
        <v>416</v>
      </c>
      <c r="O22" s="299" t="s">
        <v>419</v>
      </c>
      <c r="P22" s="299" t="s">
        <v>618</v>
      </c>
      <c r="Q22" s="299" t="s">
        <v>619</v>
      </c>
      <c r="R22" s="299" t="s">
        <v>620</v>
      </c>
      <c r="S22" s="299" t="s">
        <v>321</v>
      </c>
      <c r="T22" s="299" t="s">
        <v>621</v>
      </c>
      <c r="U22" s="299" t="s">
        <v>622</v>
      </c>
      <c r="V22" s="299" t="s">
        <v>623</v>
      </c>
      <c r="W22" s="299" t="s">
        <v>426</v>
      </c>
      <c r="X22" s="299" t="s">
        <v>427</v>
      </c>
      <c r="Y22" s="299" t="s">
        <v>585</v>
      </c>
      <c r="Z22" s="299" t="s">
        <v>624</v>
      </c>
      <c r="AA22" s="299" t="s">
        <v>615</v>
      </c>
      <c r="AB22" s="299" t="s">
        <v>625</v>
      </c>
      <c r="AC22" s="299" t="s">
        <v>626</v>
      </c>
      <c r="AD22" s="299" t="s">
        <v>416</v>
      </c>
      <c r="AE22" s="299" t="s">
        <v>416</v>
      </c>
      <c r="AF22" s="299" t="s">
        <v>415</v>
      </c>
      <c r="AG22" s="299" t="s">
        <v>432</v>
      </c>
      <c r="AH22" s="299" t="s">
        <v>432</v>
      </c>
      <c r="AI22" s="299" t="s">
        <v>416</v>
      </c>
      <c r="AJ22" s="299" t="s">
        <v>588</v>
      </c>
      <c r="AK22" s="299" t="s">
        <v>600</v>
      </c>
      <c r="AL22" s="299" t="s">
        <v>139</v>
      </c>
      <c r="AM22" s="299" t="s">
        <v>416</v>
      </c>
      <c r="AN22" s="299" t="s">
        <v>416</v>
      </c>
      <c r="AO22" s="299" t="s">
        <v>416</v>
      </c>
      <c r="AP22" s="299">
        <v>1.3</v>
      </c>
      <c r="AQ22" s="299" t="s">
        <v>620</v>
      </c>
      <c r="AR22" s="299" t="s">
        <v>589</v>
      </c>
      <c r="AS22" s="299" t="s">
        <v>615</v>
      </c>
      <c r="AT22" s="299" t="s">
        <v>627</v>
      </c>
      <c r="AU22" s="299" t="s">
        <v>623</v>
      </c>
      <c r="AV22" s="299" t="s">
        <v>591</v>
      </c>
      <c r="AW22" s="299" t="s">
        <v>438</v>
      </c>
      <c r="AX22" s="299" t="s">
        <v>427</v>
      </c>
      <c r="AY22" s="299" t="s">
        <v>592</v>
      </c>
      <c r="AZ22" s="299" t="s">
        <v>593</v>
      </c>
      <c r="BA22" s="299" t="s">
        <v>594</v>
      </c>
      <c r="BB22" s="299" t="s">
        <v>494</v>
      </c>
      <c r="BC22" s="299" t="s">
        <v>595</v>
      </c>
      <c r="BD22" s="299">
        <v>1</v>
      </c>
      <c r="BE22" s="299" t="s">
        <v>596</v>
      </c>
      <c r="BF22" s="299" t="s">
        <v>415</v>
      </c>
      <c r="BG22" s="299" t="s">
        <v>432</v>
      </c>
      <c r="BH22" s="299" t="s">
        <v>597</v>
      </c>
      <c r="BI22" s="299" t="s">
        <v>598</v>
      </c>
      <c r="BJ22" s="299" t="s">
        <v>139</v>
      </c>
      <c r="BK22" s="299" t="s">
        <v>599</v>
      </c>
      <c r="BL22" s="299" t="s">
        <v>600</v>
      </c>
      <c r="BM22" s="299" t="s">
        <v>501</v>
      </c>
      <c r="BN22" s="299" t="s">
        <v>585</v>
      </c>
      <c r="BO22" s="299" t="s">
        <v>589</v>
      </c>
      <c r="BP22" s="299" t="s">
        <v>502</v>
      </c>
      <c r="BQ22" s="299" t="s">
        <v>601</v>
      </c>
      <c r="BR22" s="299" t="s">
        <v>591</v>
      </c>
      <c r="BS22" s="299" t="s">
        <v>259</v>
      </c>
      <c r="BT22" s="299" t="s">
        <v>504</v>
      </c>
      <c r="BU22" s="299" t="s">
        <v>427</v>
      </c>
      <c r="BV22" s="299">
        <v>1</v>
      </c>
      <c r="BW22" s="299" t="s">
        <v>505</v>
      </c>
      <c r="BX22" s="299" t="s">
        <v>506</v>
      </c>
      <c r="BY22" s="299" t="s">
        <v>455</v>
      </c>
      <c r="BZ22" s="299">
        <v>4</v>
      </c>
      <c r="CA22" s="299" t="s">
        <v>507</v>
      </c>
      <c r="CB22" s="299" t="s">
        <v>494</v>
      </c>
      <c r="CC22" s="299" t="s">
        <v>502</v>
      </c>
      <c r="CD22" s="299" t="s">
        <v>508</v>
      </c>
      <c r="CE22" s="299" t="s">
        <v>504</v>
      </c>
      <c r="CF22" s="299" t="s">
        <v>427</v>
      </c>
      <c r="CG22" s="299" t="s">
        <v>291</v>
      </c>
      <c r="CH22" s="299" t="s">
        <v>427</v>
      </c>
      <c r="CI22" s="299" t="s">
        <v>458</v>
      </c>
      <c r="CJ22" s="299" t="s">
        <v>459</v>
      </c>
      <c r="CK22" s="299" t="s">
        <v>427</v>
      </c>
      <c r="CL22" s="299" t="s">
        <v>321</v>
      </c>
      <c r="CM22" s="299" t="s">
        <v>321</v>
      </c>
      <c r="CN22" s="299" t="s">
        <v>321</v>
      </c>
    </row>
    <row r="23" spans="1:92" x14ac:dyDescent="0.25">
      <c r="A23" s="299" t="s">
        <v>628</v>
      </c>
      <c r="B23" s="299" t="s">
        <v>29</v>
      </c>
      <c r="C23" s="299" t="s">
        <v>629</v>
      </c>
      <c r="D23" s="299" t="s">
        <v>467</v>
      </c>
      <c r="E23" s="299" t="s">
        <v>415</v>
      </c>
      <c r="F23" s="299" t="s">
        <v>416</v>
      </c>
      <c r="G23" s="299" t="s">
        <v>417</v>
      </c>
      <c r="H23" s="299">
        <v>1</v>
      </c>
      <c r="I23" s="299" t="s">
        <v>630</v>
      </c>
      <c r="J23" s="299">
        <v>10000</v>
      </c>
      <c r="K23" s="299">
        <v>10000</v>
      </c>
      <c r="L23" s="299" t="s">
        <v>416</v>
      </c>
      <c r="M23" s="299">
        <v>10000</v>
      </c>
      <c r="N23" s="299" t="s">
        <v>416</v>
      </c>
      <c r="O23" s="299" t="s">
        <v>419</v>
      </c>
      <c r="P23" s="299" t="s">
        <v>631</v>
      </c>
      <c r="Q23" s="299" t="s">
        <v>632</v>
      </c>
      <c r="R23" s="299" t="s">
        <v>633</v>
      </c>
      <c r="S23" s="299" t="s">
        <v>321</v>
      </c>
      <c r="T23" s="299" t="s">
        <v>634</v>
      </c>
      <c r="U23" s="299" t="s">
        <v>635</v>
      </c>
      <c r="V23" s="299" t="s">
        <v>636</v>
      </c>
      <c r="W23" s="299" t="s">
        <v>426</v>
      </c>
      <c r="X23" s="299" t="s">
        <v>427</v>
      </c>
      <c r="Y23" s="299" t="s">
        <v>637</v>
      </c>
      <c r="Z23" s="299" t="s">
        <v>638</v>
      </c>
      <c r="AA23" s="299" t="s">
        <v>628</v>
      </c>
      <c r="AB23" s="299" t="s">
        <v>639</v>
      </c>
      <c r="AC23" s="299" t="s">
        <v>525</v>
      </c>
      <c r="AD23" s="299" t="s">
        <v>416</v>
      </c>
      <c r="AE23" s="299" t="s">
        <v>416</v>
      </c>
      <c r="AF23" s="299" t="s">
        <v>415</v>
      </c>
      <c r="AG23" s="299" t="s">
        <v>432</v>
      </c>
      <c r="AH23" s="299" t="s">
        <v>432</v>
      </c>
      <c r="AI23" s="299" t="s">
        <v>416</v>
      </c>
      <c r="AJ23" s="299" t="s">
        <v>600</v>
      </c>
      <c r="AK23" s="299" t="s">
        <v>640</v>
      </c>
      <c r="AL23" s="299" t="s">
        <v>151</v>
      </c>
      <c r="AM23" s="299" t="s">
        <v>416</v>
      </c>
      <c r="AN23" s="299" t="s">
        <v>416</v>
      </c>
      <c r="AO23" s="299" t="s">
        <v>416</v>
      </c>
      <c r="AP23" s="299">
        <v>1.4</v>
      </c>
      <c r="AQ23" s="299" t="s">
        <v>633</v>
      </c>
      <c r="AR23" s="299" t="s">
        <v>641</v>
      </c>
      <c r="AS23" s="299" t="s">
        <v>628</v>
      </c>
      <c r="AT23" s="299" t="s">
        <v>642</v>
      </c>
      <c r="AU23" s="299" t="s">
        <v>636</v>
      </c>
      <c r="AV23" s="299" t="s">
        <v>643</v>
      </c>
      <c r="AW23" s="299" t="s">
        <v>438</v>
      </c>
      <c r="AX23" s="299" t="s">
        <v>427</v>
      </c>
      <c r="AY23" s="299" t="s">
        <v>644</v>
      </c>
      <c r="AZ23" s="299" t="s">
        <v>645</v>
      </c>
      <c r="BA23" s="299" t="s">
        <v>646</v>
      </c>
      <c r="BB23" s="299" t="s">
        <v>494</v>
      </c>
      <c r="BC23" s="299" t="s">
        <v>495</v>
      </c>
      <c r="BD23" s="299">
        <v>1</v>
      </c>
      <c r="BE23" s="299" t="s">
        <v>647</v>
      </c>
      <c r="BF23" s="299" t="s">
        <v>415</v>
      </c>
      <c r="BG23" s="299" t="s">
        <v>432</v>
      </c>
      <c r="BH23" s="299" t="s">
        <v>648</v>
      </c>
      <c r="BI23" s="299" t="s">
        <v>649</v>
      </c>
      <c r="BJ23" s="299" t="s">
        <v>139</v>
      </c>
      <c r="BK23" s="299" t="s">
        <v>650</v>
      </c>
      <c r="BL23" s="299" t="s">
        <v>640</v>
      </c>
      <c r="BM23" s="299" t="s">
        <v>651</v>
      </c>
      <c r="BN23" s="299" t="s">
        <v>637</v>
      </c>
      <c r="BO23" s="299" t="s">
        <v>641</v>
      </c>
      <c r="BP23" s="299" t="s">
        <v>502</v>
      </c>
      <c r="BQ23" s="299" t="s">
        <v>652</v>
      </c>
      <c r="BR23" s="299" t="s">
        <v>643</v>
      </c>
      <c r="BS23" s="299" t="s">
        <v>259</v>
      </c>
      <c r="BT23" s="299" t="s">
        <v>504</v>
      </c>
      <c r="BU23" s="299" t="s">
        <v>427</v>
      </c>
      <c r="BV23" s="299">
        <v>1</v>
      </c>
      <c r="BW23" s="299" t="s">
        <v>505</v>
      </c>
      <c r="BX23" s="299" t="s">
        <v>506</v>
      </c>
      <c r="BY23" s="299" t="s">
        <v>455</v>
      </c>
      <c r="BZ23" s="299">
        <v>4</v>
      </c>
      <c r="CA23" s="299" t="s">
        <v>507</v>
      </c>
      <c r="CB23" s="299" t="s">
        <v>494</v>
      </c>
      <c r="CC23" s="299" t="s">
        <v>502</v>
      </c>
      <c r="CD23" s="299" t="s">
        <v>508</v>
      </c>
      <c r="CE23" s="299" t="s">
        <v>504</v>
      </c>
      <c r="CF23" s="299" t="s">
        <v>427</v>
      </c>
      <c r="CG23" s="299" t="s">
        <v>291</v>
      </c>
      <c r="CH23" s="299" t="s">
        <v>427</v>
      </c>
      <c r="CI23" s="299" t="s">
        <v>458</v>
      </c>
      <c r="CJ23" s="299" t="s">
        <v>459</v>
      </c>
      <c r="CK23" s="299" t="s">
        <v>427</v>
      </c>
      <c r="CL23" s="299" t="s">
        <v>321</v>
      </c>
      <c r="CM23" s="299" t="s">
        <v>321</v>
      </c>
      <c r="CN23" s="299" t="s">
        <v>321</v>
      </c>
    </row>
    <row r="24" spans="1:92" x14ac:dyDescent="0.25">
      <c r="A24" s="299" t="s">
        <v>653</v>
      </c>
      <c r="B24" s="299" t="s">
        <v>29</v>
      </c>
      <c r="C24" s="299" t="s">
        <v>654</v>
      </c>
      <c r="D24" s="299" t="s">
        <v>655</v>
      </c>
      <c r="E24" s="299" t="s">
        <v>415</v>
      </c>
      <c r="F24" s="299" t="s">
        <v>416</v>
      </c>
      <c r="G24" s="299" t="s">
        <v>417</v>
      </c>
      <c r="H24" s="299">
        <v>1</v>
      </c>
      <c r="I24" s="299" t="s">
        <v>656</v>
      </c>
      <c r="J24" s="299">
        <v>5000</v>
      </c>
      <c r="K24" s="299">
        <v>5000</v>
      </c>
      <c r="L24" s="299" t="s">
        <v>416</v>
      </c>
      <c r="M24" s="299">
        <v>5000</v>
      </c>
      <c r="N24" s="299" t="s">
        <v>416</v>
      </c>
      <c r="O24" s="299" t="s">
        <v>419</v>
      </c>
      <c r="P24" s="299" t="s">
        <v>657</v>
      </c>
      <c r="Q24" s="299" t="s">
        <v>658</v>
      </c>
      <c r="R24" s="299" t="s">
        <v>659</v>
      </c>
      <c r="S24" s="299" t="s">
        <v>321</v>
      </c>
      <c r="T24" s="299" t="s">
        <v>660</v>
      </c>
      <c r="U24" s="299" t="s">
        <v>661</v>
      </c>
      <c r="V24" s="299" t="s">
        <v>662</v>
      </c>
      <c r="W24" s="299" t="s">
        <v>426</v>
      </c>
      <c r="X24" s="299" t="s">
        <v>427</v>
      </c>
      <c r="Y24" s="299" t="s">
        <v>637</v>
      </c>
      <c r="Z24" s="299" t="s">
        <v>663</v>
      </c>
      <c r="AA24" s="299" t="s">
        <v>653</v>
      </c>
      <c r="AB24" s="299" t="s">
        <v>664</v>
      </c>
      <c r="AC24" s="299" t="s">
        <v>665</v>
      </c>
      <c r="AD24" s="299" t="s">
        <v>416</v>
      </c>
      <c r="AE24" s="299" t="s">
        <v>416</v>
      </c>
      <c r="AF24" s="299" t="s">
        <v>415</v>
      </c>
      <c r="AG24" s="299" t="s">
        <v>432</v>
      </c>
      <c r="AH24" s="299" t="s">
        <v>432</v>
      </c>
      <c r="AI24" s="299" t="s">
        <v>416</v>
      </c>
      <c r="AJ24" s="299" t="s">
        <v>600</v>
      </c>
      <c r="AK24" s="299" t="s">
        <v>640</v>
      </c>
      <c r="AL24" s="299" t="s">
        <v>151</v>
      </c>
      <c r="AM24" s="299" t="s">
        <v>416</v>
      </c>
      <c r="AN24" s="299" t="s">
        <v>416</v>
      </c>
      <c r="AO24" s="299" t="s">
        <v>416</v>
      </c>
      <c r="AP24" s="299">
        <v>1.4</v>
      </c>
      <c r="AQ24" s="299" t="s">
        <v>659</v>
      </c>
      <c r="AR24" s="299" t="s">
        <v>641</v>
      </c>
      <c r="AS24" s="299" t="s">
        <v>653</v>
      </c>
      <c r="AT24" s="299" t="s">
        <v>666</v>
      </c>
      <c r="AU24" s="299" t="s">
        <v>662</v>
      </c>
      <c r="AV24" s="299" t="s">
        <v>643</v>
      </c>
      <c r="AW24" s="299" t="s">
        <v>438</v>
      </c>
      <c r="AX24" s="299" t="s">
        <v>427</v>
      </c>
      <c r="AY24" s="299" t="s">
        <v>644</v>
      </c>
      <c r="AZ24" s="299" t="s">
        <v>645</v>
      </c>
      <c r="BA24" s="299" t="s">
        <v>646</v>
      </c>
      <c r="BB24" s="299" t="s">
        <v>494</v>
      </c>
      <c r="BC24" s="299" t="s">
        <v>495</v>
      </c>
      <c r="BD24" s="299">
        <v>1</v>
      </c>
      <c r="BE24" s="299" t="s">
        <v>647</v>
      </c>
      <c r="BF24" s="299" t="s">
        <v>415</v>
      </c>
      <c r="BG24" s="299" t="s">
        <v>432</v>
      </c>
      <c r="BH24" s="299" t="s">
        <v>648</v>
      </c>
      <c r="BI24" s="299" t="s">
        <v>649</v>
      </c>
      <c r="BJ24" s="299" t="s">
        <v>139</v>
      </c>
      <c r="BK24" s="299" t="s">
        <v>650</v>
      </c>
      <c r="BL24" s="299" t="s">
        <v>640</v>
      </c>
      <c r="BM24" s="299" t="s">
        <v>651</v>
      </c>
      <c r="BN24" s="299" t="s">
        <v>637</v>
      </c>
      <c r="BO24" s="299" t="s">
        <v>641</v>
      </c>
      <c r="BP24" s="299" t="s">
        <v>502</v>
      </c>
      <c r="BQ24" s="299" t="s">
        <v>652</v>
      </c>
      <c r="BR24" s="299" t="s">
        <v>643</v>
      </c>
      <c r="BS24" s="299" t="s">
        <v>259</v>
      </c>
      <c r="BT24" s="299" t="s">
        <v>504</v>
      </c>
      <c r="BU24" s="299" t="s">
        <v>427</v>
      </c>
      <c r="BV24" s="299">
        <v>1</v>
      </c>
      <c r="BW24" s="299" t="s">
        <v>505</v>
      </c>
      <c r="BX24" s="299" t="s">
        <v>506</v>
      </c>
      <c r="BY24" s="299" t="s">
        <v>455</v>
      </c>
      <c r="BZ24" s="299">
        <v>4</v>
      </c>
      <c r="CA24" s="299" t="s">
        <v>507</v>
      </c>
      <c r="CB24" s="299" t="s">
        <v>494</v>
      </c>
      <c r="CC24" s="299" t="s">
        <v>502</v>
      </c>
      <c r="CD24" s="299" t="s">
        <v>508</v>
      </c>
      <c r="CE24" s="299" t="s">
        <v>504</v>
      </c>
      <c r="CF24" s="299" t="s">
        <v>427</v>
      </c>
      <c r="CG24" s="299" t="s">
        <v>291</v>
      </c>
      <c r="CH24" s="299" t="s">
        <v>427</v>
      </c>
      <c r="CI24" s="299" t="s">
        <v>458</v>
      </c>
      <c r="CJ24" s="299" t="s">
        <v>459</v>
      </c>
      <c r="CK24" s="299" t="s">
        <v>427</v>
      </c>
      <c r="CL24" s="299" t="s">
        <v>321</v>
      </c>
      <c r="CM24" s="299" t="s">
        <v>321</v>
      </c>
      <c r="CN24" s="299" t="s">
        <v>321</v>
      </c>
    </row>
    <row r="25" spans="1:92" x14ac:dyDescent="0.25">
      <c r="A25" s="299" t="s">
        <v>667</v>
      </c>
      <c r="B25" s="299" t="s">
        <v>26</v>
      </c>
      <c r="C25" s="299" t="s">
        <v>668</v>
      </c>
      <c r="D25" s="299" t="s">
        <v>669</v>
      </c>
      <c r="E25" s="299" t="s">
        <v>415</v>
      </c>
      <c r="F25" s="299" t="s">
        <v>670</v>
      </c>
      <c r="G25" s="299" t="s">
        <v>417</v>
      </c>
      <c r="H25" s="299">
        <v>1</v>
      </c>
      <c r="I25" s="299" t="s">
        <v>671</v>
      </c>
      <c r="J25" s="299">
        <v>20000</v>
      </c>
      <c r="K25" s="299">
        <v>20000</v>
      </c>
      <c r="L25" s="299" t="s">
        <v>416</v>
      </c>
      <c r="M25" s="299">
        <v>20000</v>
      </c>
      <c r="N25" s="299" t="s">
        <v>416</v>
      </c>
      <c r="O25" s="299" t="s">
        <v>419</v>
      </c>
      <c r="P25" s="299" t="s">
        <v>672</v>
      </c>
      <c r="Q25" s="299" t="s">
        <v>673</v>
      </c>
      <c r="R25" s="299" t="s">
        <v>674</v>
      </c>
      <c r="S25" s="299" t="s">
        <v>321</v>
      </c>
      <c r="T25" s="299" t="s">
        <v>675</v>
      </c>
      <c r="U25" s="299" t="s">
        <v>676</v>
      </c>
      <c r="V25" s="299" t="s">
        <v>677</v>
      </c>
      <c r="W25" s="299" t="s">
        <v>426</v>
      </c>
      <c r="X25" s="299" t="s">
        <v>427</v>
      </c>
      <c r="Y25" s="299" t="s">
        <v>678</v>
      </c>
      <c r="Z25" s="299" t="s">
        <v>679</v>
      </c>
      <c r="AA25" s="299" t="s">
        <v>667</v>
      </c>
      <c r="AB25" s="299" t="s">
        <v>680</v>
      </c>
      <c r="AC25" s="299" t="s">
        <v>431</v>
      </c>
      <c r="AD25" s="299" t="s">
        <v>416</v>
      </c>
      <c r="AE25" s="299" t="s">
        <v>416</v>
      </c>
      <c r="AF25" s="299" t="s">
        <v>415</v>
      </c>
      <c r="AG25" s="299" t="s">
        <v>432</v>
      </c>
      <c r="AH25" s="299" t="s">
        <v>432</v>
      </c>
      <c r="AI25" s="299" t="s">
        <v>416</v>
      </c>
      <c r="AJ25" s="299" t="s">
        <v>500</v>
      </c>
      <c r="AK25" s="299" t="s">
        <v>588</v>
      </c>
      <c r="AL25" s="299" t="s">
        <v>162</v>
      </c>
      <c r="AM25" s="299" t="s">
        <v>416</v>
      </c>
      <c r="AN25" s="299" t="s">
        <v>416</v>
      </c>
      <c r="AO25" s="299" t="s">
        <v>416</v>
      </c>
      <c r="AP25" s="299">
        <v>2.1</v>
      </c>
      <c r="AQ25" s="299" t="s">
        <v>674</v>
      </c>
      <c r="AR25" s="299" t="s">
        <v>681</v>
      </c>
      <c r="AS25" s="299" t="s">
        <v>667</v>
      </c>
      <c r="AT25" s="299" t="s">
        <v>682</v>
      </c>
      <c r="AU25" s="299" t="s">
        <v>677</v>
      </c>
      <c r="AV25" s="299" t="s">
        <v>683</v>
      </c>
      <c r="AW25" s="299" t="s">
        <v>438</v>
      </c>
      <c r="AX25" s="299" t="s">
        <v>427</v>
      </c>
      <c r="AY25" s="299" t="s">
        <v>684</v>
      </c>
      <c r="AZ25" s="299" t="s">
        <v>685</v>
      </c>
      <c r="BA25" s="299" t="s">
        <v>686</v>
      </c>
      <c r="BB25" s="299" t="s">
        <v>687</v>
      </c>
      <c r="BC25" s="299" t="s">
        <v>688</v>
      </c>
      <c r="BD25" s="299">
        <v>5</v>
      </c>
      <c r="BE25" s="299" t="s">
        <v>689</v>
      </c>
      <c r="BF25" s="299" t="s">
        <v>415</v>
      </c>
      <c r="BG25" s="299" t="s">
        <v>432</v>
      </c>
      <c r="BH25" s="299" t="s">
        <v>690</v>
      </c>
      <c r="BI25" s="299" t="s">
        <v>691</v>
      </c>
      <c r="BJ25" s="299" t="s">
        <v>692</v>
      </c>
      <c r="BK25" s="299" t="s">
        <v>693</v>
      </c>
      <c r="BL25" s="299" t="s">
        <v>588</v>
      </c>
      <c r="BM25" s="299" t="s">
        <v>651</v>
      </c>
      <c r="BN25" s="299" t="s">
        <v>678</v>
      </c>
      <c r="BO25" s="299" t="s">
        <v>681</v>
      </c>
      <c r="BP25" s="299" t="s">
        <v>694</v>
      </c>
      <c r="BQ25" s="299" t="s">
        <v>695</v>
      </c>
      <c r="BR25" s="299" t="s">
        <v>683</v>
      </c>
      <c r="BS25" s="299" t="s">
        <v>259</v>
      </c>
      <c r="BT25" s="299" t="s">
        <v>696</v>
      </c>
      <c r="BU25" s="299" t="s">
        <v>427</v>
      </c>
      <c r="BV25" s="299">
        <v>2</v>
      </c>
      <c r="BW25" s="299" t="s">
        <v>697</v>
      </c>
      <c r="BX25" s="299" t="s">
        <v>698</v>
      </c>
      <c r="BY25" s="299" t="s">
        <v>699</v>
      </c>
      <c r="BZ25" s="299">
        <v>5</v>
      </c>
      <c r="CA25" s="299" t="s">
        <v>700</v>
      </c>
      <c r="CB25" s="299" t="s">
        <v>687</v>
      </c>
      <c r="CC25" s="299" t="s">
        <v>694</v>
      </c>
      <c r="CD25" s="299" t="s">
        <v>701</v>
      </c>
      <c r="CE25" s="299" t="s">
        <v>696</v>
      </c>
      <c r="CF25" s="299" t="s">
        <v>427</v>
      </c>
      <c r="CG25" s="299" t="s">
        <v>291</v>
      </c>
      <c r="CH25" s="299" t="s">
        <v>427</v>
      </c>
      <c r="CI25" s="299" t="s">
        <v>458</v>
      </c>
      <c r="CJ25" s="299" t="s">
        <v>459</v>
      </c>
      <c r="CK25" s="299" t="s">
        <v>427</v>
      </c>
      <c r="CL25" s="299" t="s">
        <v>321</v>
      </c>
      <c r="CM25" s="299" t="s">
        <v>321</v>
      </c>
      <c r="CN25" s="299" t="s">
        <v>321</v>
      </c>
    </row>
    <row r="26" spans="1:92" x14ac:dyDescent="0.25">
      <c r="A26" s="299" t="s">
        <v>702</v>
      </c>
      <c r="B26" s="299" t="s">
        <v>29</v>
      </c>
      <c r="C26" s="299" t="s">
        <v>703</v>
      </c>
      <c r="D26" s="299" t="s">
        <v>669</v>
      </c>
      <c r="E26" s="299" t="s">
        <v>415</v>
      </c>
      <c r="F26" s="299" t="s">
        <v>704</v>
      </c>
      <c r="G26" s="299" t="s">
        <v>417</v>
      </c>
      <c r="H26" s="299">
        <v>1</v>
      </c>
      <c r="I26" s="299" t="s">
        <v>705</v>
      </c>
      <c r="J26" s="299">
        <v>15000</v>
      </c>
      <c r="K26" s="299">
        <v>15000</v>
      </c>
      <c r="L26" s="299" t="s">
        <v>416</v>
      </c>
      <c r="M26" s="299">
        <v>15000</v>
      </c>
      <c r="N26" s="299" t="s">
        <v>416</v>
      </c>
      <c r="O26" s="299" t="s">
        <v>419</v>
      </c>
      <c r="P26" s="299" t="s">
        <v>706</v>
      </c>
      <c r="Q26" s="299" t="s">
        <v>707</v>
      </c>
      <c r="R26" s="299" t="s">
        <v>708</v>
      </c>
      <c r="S26" s="299" t="s">
        <v>321</v>
      </c>
      <c r="T26" s="299" t="s">
        <v>709</v>
      </c>
      <c r="U26" s="299" t="s">
        <v>710</v>
      </c>
      <c r="V26" s="299" t="s">
        <v>711</v>
      </c>
      <c r="W26" s="299" t="s">
        <v>426</v>
      </c>
      <c r="X26" s="299" t="s">
        <v>427</v>
      </c>
      <c r="Y26" s="299" t="s">
        <v>678</v>
      </c>
      <c r="Z26" s="299" t="s">
        <v>712</v>
      </c>
      <c r="AA26" s="299" t="s">
        <v>702</v>
      </c>
      <c r="AB26" s="299" t="s">
        <v>713</v>
      </c>
      <c r="AC26" s="299" t="s">
        <v>525</v>
      </c>
      <c r="AD26" s="299" t="s">
        <v>416</v>
      </c>
      <c r="AE26" s="299" t="s">
        <v>416</v>
      </c>
      <c r="AF26" s="299" t="s">
        <v>415</v>
      </c>
      <c r="AG26" s="299" t="s">
        <v>432</v>
      </c>
      <c r="AH26" s="299" t="s">
        <v>432</v>
      </c>
      <c r="AI26" s="299" t="s">
        <v>416</v>
      </c>
      <c r="AJ26" s="299" t="s">
        <v>500</v>
      </c>
      <c r="AK26" s="299" t="s">
        <v>588</v>
      </c>
      <c r="AL26" s="299" t="s">
        <v>487</v>
      </c>
      <c r="AM26" s="299" t="s">
        <v>416</v>
      </c>
      <c r="AN26" s="299" t="s">
        <v>416</v>
      </c>
      <c r="AO26" s="299" t="s">
        <v>416</v>
      </c>
      <c r="AP26" s="299">
        <v>2.1</v>
      </c>
      <c r="AQ26" s="299" t="s">
        <v>708</v>
      </c>
      <c r="AR26" s="299" t="s">
        <v>681</v>
      </c>
      <c r="AS26" s="299" t="s">
        <v>702</v>
      </c>
      <c r="AT26" s="299" t="s">
        <v>714</v>
      </c>
      <c r="AU26" s="299" t="s">
        <v>711</v>
      </c>
      <c r="AV26" s="299" t="s">
        <v>683</v>
      </c>
      <c r="AW26" s="299" t="s">
        <v>438</v>
      </c>
      <c r="AX26" s="299" t="s">
        <v>427</v>
      </c>
      <c r="AY26" s="299" t="s">
        <v>684</v>
      </c>
      <c r="AZ26" s="299" t="s">
        <v>685</v>
      </c>
      <c r="BA26" s="299" t="s">
        <v>686</v>
      </c>
      <c r="BB26" s="299" t="s">
        <v>687</v>
      </c>
      <c r="BC26" s="299" t="s">
        <v>688</v>
      </c>
      <c r="BD26" s="299">
        <v>5</v>
      </c>
      <c r="BE26" s="299" t="s">
        <v>689</v>
      </c>
      <c r="BF26" s="299" t="s">
        <v>415</v>
      </c>
      <c r="BG26" s="299" t="s">
        <v>432</v>
      </c>
      <c r="BH26" s="299" t="s">
        <v>690</v>
      </c>
      <c r="BI26" s="299" t="s">
        <v>691</v>
      </c>
      <c r="BJ26" s="299" t="s">
        <v>692</v>
      </c>
      <c r="BK26" s="299" t="s">
        <v>693</v>
      </c>
      <c r="BL26" s="299" t="s">
        <v>588</v>
      </c>
      <c r="BM26" s="299" t="s">
        <v>651</v>
      </c>
      <c r="BN26" s="299" t="s">
        <v>678</v>
      </c>
      <c r="BO26" s="299" t="s">
        <v>681</v>
      </c>
      <c r="BP26" s="299" t="s">
        <v>694</v>
      </c>
      <c r="BQ26" s="299" t="s">
        <v>695</v>
      </c>
      <c r="BR26" s="299" t="s">
        <v>683</v>
      </c>
      <c r="BS26" s="299" t="s">
        <v>259</v>
      </c>
      <c r="BT26" s="299" t="s">
        <v>696</v>
      </c>
      <c r="BU26" s="299" t="s">
        <v>427</v>
      </c>
      <c r="BV26" s="299">
        <v>2</v>
      </c>
      <c r="BW26" s="299" t="s">
        <v>697</v>
      </c>
      <c r="BX26" s="299" t="s">
        <v>698</v>
      </c>
      <c r="BY26" s="299" t="s">
        <v>699</v>
      </c>
      <c r="BZ26" s="299">
        <v>5</v>
      </c>
      <c r="CA26" s="299" t="s">
        <v>700</v>
      </c>
      <c r="CB26" s="299" t="s">
        <v>687</v>
      </c>
      <c r="CC26" s="299" t="s">
        <v>694</v>
      </c>
      <c r="CD26" s="299" t="s">
        <v>701</v>
      </c>
      <c r="CE26" s="299" t="s">
        <v>696</v>
      </c>
      <c r="CF26" s="299" t="s">
        <v>427</v>
      </c>
      <c r="CG26" s="299" t="s">
        <v>291</v>
      </c>
      <c r="CH26" s="299" t="s">
        <v>427</v>
      </c>
      <c r="CI26" s="299" t="s">
        <v>458</v>
      </c>
      <c r="CJ26" s="299" t="s">
        <v>459</v>
      </c>
      <c r="CK26" s="299" t="s">
        <v>427</v>
      </c>
      <c r="CL26" s="299" t="s">
        <v>321</v>
      </c>
      <c r="CM26" s="299" t="s">
        <v>321</v>
      </c>
      <c r="CN26" s="299" t="s">
        <v>321</v>
      </c>
    </row>
    <row r="27" spans="1:92" x14ac:dyDescent="0.25">
      <c r="A27" s="299" t="s">
        <v>715</v>
      </c>
      <c r="B27" s="299" t="s">
        <v>29</v>
      </c>
      <c r="C27" s="299" t="s">
        <v>716</v>
      </c>
      <c r="D27" s="299" t="s">
        <v>578</v>
      </c>
      <c r="E27" s="299" t="s">
        <v>415</v>
      </c>
      <c r="F27" s="299" t="s">
        <v>704</v>
      </c>
      <c r="G27" s="299" t="s">
        <v>417</v>
      </c>
      <c r="H27" s="299">
        <v>1</v>
      </c>
      <c r="I27" s="299" t="s">
        <v>705</v>
      </c>
      <c r="J27" s="299">
        <v>15000</v>
      </c>
      <c r="K27" s="299">
        <v>15000</v>
      </c>
      <c r="L27" s="299" t="s">
        <v>416</v>
      </c>
      <c r="M27" s="299">
        <v>15000</v>
      </c>
      <c r="N27" s="299" t="s">
        <v>416</v>
      </c>
      <c r="O27" s="299" t="s">
        <v>419</v>
      </c>
      <c r="P27" s="299" t="s">
        <v>717</v>
      </c>
      <c r="Q27" s="299" t="s">
        <v>718</v>
      </c>
      <c r="R27" s="299" t="s">
        <v>719</v>
      </c>
      <c r="S27" s="299" t="s">
        <v>321</v>
      </c>
      <c r="T27" s="299" t="s">
        <v>720</v>
      </c>
      <c r="U27" s="299" t="s">
        <v>721</v>
      </c>
      <c r="V27" s="299" t="s">
        <v>722</v>
      </c>
      <c r="W27" s="299" t="s">
        <v>426</v>
      </c>
      <c r="X27" s="299" t="s">
        <v>427</v>
      </c>
      <c r="Y27" s="299" t="s">
        <v>678</v>
      </c>
      <c r="Z27" s="299" t="s">
        <v>723</v>
      </c>
      <c r="AA27" s="299" t="s">
        <v>715</v>
      </c>
      <c r="AB27" s="299" t="s">
        <v>724</v>
      </c>
      <c r="AC27" s="299" t="s">
        <v>431</v>
      </c>
      <c r="AD27" s="299" t="s">
        <v>416</v>
      </c>
      <c r="AE27" s="299" t="s">
        <v>416</v>
      </c>
      <c r="AF27" s="299" t="s">
        <v>415</v>
      </c>
      <c r="AG27" s="299" t="s">
        <v>432</v>
      </c>
      <c r="AH27" s="299" t="s">
        <v>432</v>
      </c>
      <c r="AI27" s="299" t="s">
        <v>416</v>
      </c>
      <c r="AJ27" s="299" t="s">
        <v>500</v>
      </c>
      <c r="AK27" s="299" t="s">
        <v>588</v>
      </c>
      <c r="AL27" s="299" t="s">
        <v>151</v>
      </c>
      <c r="AM27" s="299" t="s">
        <v>416</v>
      </c>
      <c r="AN27" s="299" t="s">
        <v>416</v>
      </c>
      <c r="AO27" s="299" t="s">
        <v>416</v>
      </c>
      <c r="AP27" s="299">
        <v>2.1</v>
      </c>
      <c r="AQ27" s="299" t="s">
        <v>719</v>
      </c>
      <c r="AR27" s="299" t="s">
        <v>681</v>
      </c>
      <c r="AS27" s="299" t="s">
        <v>715</v>
      </c>
      <c r="AT27" s="299" t="s">
        <v>725</v>
      </c>
      <c r="AU27" s="299" t="s">
        <v>722</v>
      </c>
      <c r="AV27" s="299" t="s">
        <v>683</v>
      </c>
      <c r="AW27" s="299" t="s">
        <v>438</v>
      </c>
      <c r="AX27" s="299" t="s">
        <v>427</v>
      </c>
      <c r="AY27" s="299" t="s">
        <v>684</v>
      </c>
      <c r="AZ27" s="299" t="s">
        <v>685</v>
      </c>
      <c r="BA27" s="299" t="s">
        <v>686</v>
      </c>
      <c r="BB27" s="299" t="s">
        <v>687</v>
      </c>
      <c r="BC27" s="299" t="s">
        <v>688</v>
      </c>
      <c r="BD27" s="299">
        <v>5</v>
      </c>
      <c r="BE27" s="299" t="s">
        <v>689</v>
      </c>
      <c r="BF27" s="299" t="s">
        <v>415</v>
      </c>
      <c r="BG27" s="299" t="s">
        <v>432</v>
      </c>
      <c r="BH27" s="299" t="s">
        <v>690</v>
      </c>
      <c r="BI27" s="299" t="s">
        <v>691</v>
      </c>
      <c r="BJ27" s="299" t="s">
        <v>692</v>
      </c>
      <c r="BK27" s="299" t="s">
        <v>693</v>
      </c>
      <c r="BL27" s="299" t="s">
        <v>588</v>
      </c>
      <c r="BM27" s="299" t="s">
        <v>651</v>
      </c>
      <c r="BN27" s="299" t="s">
        <v>678</v>
      </c>
      <c r="BO27" s="299" t="s">
        <v>681</v>
      </c>
      <c r="BP27" s="299" t="s">
        <v>694</v>
      </c>
      <c r="BQ27" s="299" t="s">
        <v>695</v>
      </c>
      <c r="BR27" s="299" t="s">
        <v>683</v>
      </c>
      <c r="BS27" s="299" t="s">
        <v>259</v>
      </c>
      <c r="BT27" s="299" t="s">
        <v>696</v>
      </c>
      <c r="BU27" s="299" t="s">
        <v>427</v>
      </c>
      <c r="BV27" s="299">
        <v>2</v>
      </c>
      <c r="BW27" s="299" t="s">
        <v>697</v>
      </c>
      <c r="BX27" s="299" t="s">
        <v>698</v>
      </c>
      <c r="BY27" s="299" t="s">
        <v>699</v>
      </c>
      <c r="BZ27" s="299">
        <v>5</v>
      </c>
      <c r="CA27" s="299" t="s">
        <v>700</v>
      </c>
      <c r="CB27" s="299" t="s">
        <v>687</v>
      </c>
      <c r="CC27" s="299" t="s">
        <v>694</v>
      </c>
      <c r="CD27" s="299" t="s">
        <v>701</v>
      </c>
      <c r="CE27" s="299" t="s">
        <v>696</v>
      </c>
      <c r="CF27" s="299" t="s">
        <v>427</v>
      </c>
      <c r="CG27" s="299" t="s">
        <v>291</v>
      </c>
      <c r="CH27" s="299" t="s">
        <v>427</v>
      </c>
      <c r="CI27" s="299" t="s">
        <v>458</v>
      </c>
      <c r="CJ27" s="299" t="s">
        <v>459</v>
      </c>
      <c r="CK27" s="299" t="s">
        <v>427</v>
      </c>
      <c r="CL27" s="299" t="s">
        <v>321</v>
      </c>
      <c r="CM27" s="299" t="s">
        <v>321</v>
      </c>
      <c r="CN27" s="299" t="s">
        <v>321</v>
      </c>
    </row>
    <row r="28" spans="1:92" x14ac:dyDescent="0.25">
      <c r="A28" s="299" t="s">
        <v>726</v>
      </c>
      <c r="B28" s="299" t="s">
        <v>26</v>
      </c>
      <c r="C28" s="299" t="s">
        <v>727</v>
      </c>
      <c r="D28" s="299" t="s">
        <v>728</v>
      </c>
      <c r="E28" s="299" t="s">
        <v>415</v>
      </c>
      <c r="F28" s="299" t="s">
        <v>416</v>
      </c>
      <c r="G28" s="299" t="s">
        <v>417</v>
      </c>
      <c r="H28" s="299">
        <v>1</v>
      </c>
      <c r="I28" s="299" t="s">
        <v>578</v>
      </c>
      <c r="J28" s="299">
        <v>3000</v>
      </c>
      <c r="K28" s="299">
        <v>3000</v>
      </c>
      <c r="L28" s="299" t="s">
        <v>416</v>
      </c>
      <c r="M28" s="299">
        <v>3000</v>
      </c>
      <c r="N28" s="299" t="s">
        <v>416</v>
      </c>
      <c r="O28" s="299" t="s">
        <v>419</v>
      </c>
      <c r="P28" s="299" t="s">
        <v>729</v>
      </c>
      <c r="Q28" s="299" t="s">
        <v>730</v>
      </c>
      <c r="R28" s="299" t="s">
        <v>731</v>
      </c>
      <c r="S28" s="299" t="s">
        <v>321</v>
      </c>
      <c r="T28" s="299" t="s">
        <v>732</v>
      </c>
      <c r="U28" s="299" t="s">
        <v>733</v>
      </c>
      <c r="V28" s="299" t="s">
        <v>734</v>
      </c>
      <c r="W28" s="299" t="s">
        <v>426</v>
      </c>
      <c r="X28" s="299" t="s">
        <v>427</v>
      </c>
      <c r="Y28" s="299" t="s">
        <v>735</v>
      </c>
      <c r="Z28" s="299" t="s">
        <v>736</v>
      </c>
      <c r="AA28" s="299" t="s">
        <v>726</v>
      </c>
      <c r="AB28" s="299" t="s">
        <v>737</v>
      </c>
      <c r="AC28" s="299" t="s">
        <v>485</v>
      </c>
      <c r="AD28" s="299" t="s">
        <v>416</v>
      </c>
      <c r="AE28" s="299" t="s">
        <v>416</v>
      </c>
      <c r="AF28" s="299" t="s">
        <v>415</v>
      </c>
      <c r="AG28" s="299" t="s">
        <v>432</v>
      </c>
      <c r="AH28" s="299" t="s">
        <v>432</v>
      </c>
      <c r="AI28" s="299" t="s">
        <v>416</v>
      </c>
      <c r="AJ28" s="299" t="s">
        <v>574</v>
      </c>
      <c r="AK28" s="299" t="s">
        <v>588</v>
      </c>
      <c r="AL28" s="299" t="s">
        <v>162</v>
      </c>
      <c r="AM28" s="299" t="s">
        <v>416</v>
      </c>
      <c r="AN28" s="299" t="s">
        <v>416</v>
      </c>
      <c r="AO28" s="299" t="s">
        <v>416</v>
      </c>
      <c r="AP28" s="299">
        <v>2.2000000000000002</v>
      </c>
      <c r="AQ28" s="299" t="s">
        <v>731</v>
      </c>
      <c r="AR28" s="299" t="s">
        <v>738</v>
      </c>
      <c r="AS28" s="299" t="s">
        <v>726</v>
      </c>
      <c r="AT28" s="299" t="s">
        <v>739</v>
      </c>
      <c r="AU28" s="299" t="s">
        <v>734</v>
      </c>
      <c r="AV28" s="299" t="s">
        <v>740</v>
      </c>
      <c r="AW28" s="299" t="s">
        <v>438</v>
      </c>
      <c r="AX28" s="299" t="s">
        <v>427</v>
      </c>
      <c r="AY28" s="299" t="s">
        <v>741</v>
      </c>
      <c r="AZ28" s="299" t="s">
        <v>742</v>
      </c>
      <c r="BA28" s="299" t="s">
        <v>743</v>
      </c>
      <c r="BB28" s="299" t="s">
        <v>687</v>
      </c>
      <c r="BC28" s="299" t="s">
        <v>688</v>
      </c>
      <c r="BD28" s="299">
        <v>3</v>
      </c>
      <c r="BE28" s="299" t="s">
        <v>744</v>
      </c>
      <c r="BF28" s="299" t="s">
        <v>415</v>
      </c>
      <c r="BG28" s="299" t="s">
        <v>432</v>
      </c>
      <c r="BH28" s="299" t="s">
        <v>690</v>
      </c>
      <c r="BI28" s="299" t="s">
        <v>745</v>
      </c>
      <c r="BJ28" s="299" t="s">
        <v>162</v>
      </c>
      <c r="BK28" s="299" t="s">
        <v>599</v>
      </c>
      <c r="BL28" s="299" t="s">
        <v>600</v>
      </c>
      <c r="BM28" s="299" t="s">
        <v>501</v>
      </c>
      <c r="BN28" s="299" t="s">
        <v>735</v>
      </c>
      <c r="BO28" s="299" t="s">
        <v>738</v>
      </c>
      <c r="BP28" s="299" t="s">
        <v>694</v>
      </c>
      <c r="BQ28" s="299" t="s">
        <v>746</v>
      </c>
      <c r="BR28" s="299" t="s">
        <v>740</v>
      </c>
      <c r="BS28" s="299" t="s">
        <v>259</v>
      </c>
      <c r="BT28" s="299" t="s">
        <v>696</v>
      </c>
      <c r="BU28" s="299" t="s">
        <v>427</v>
      </c>
      <c r="BV28" s="299">
        <v>2</v>
      </c>
      <c r="BW28" s="299" t="s">
        <v>697</v>
      </c>
      <c r="BX28" s="299" t="s">
        <v>698</v>
      </c>
      <c r="BY28" s="299" t="s">
        <v>699</v>
      </c>
      <c r="BZ28" s="299">
        <v>5</v>
      </c>
      <c r="CA28" s="299" t="s">
        <v>700</v>
      </c>
      <c r="CB28" s="299" t="s">
        <v>687</v>
      </c>
      <c r="CC28" s="299" t="s">
        <v>694</v>
      </c>
      <c r="CD28" s="299" t="s">
        <v>701</v>
      </c>
      <c r="CE28" s="299" t="s">
        <v>696</v>
      </c>
      <c r="CF28" s="299" t="s">
        <v>427</v>
      </c>
      <c r="CG28" s="299" t="s">
        <v>291</v>
      </c>
      <c r="CH28" s="299" t="s">
        <v>427</v>
      </c>
      <c r="CI28" s="299" t="s">
        <v>458</v>
      </c>
      <c r="CJ28" s="299" t="s">
        <v>459</v>
      </c>
      <c r="CK28" s="299" t="s">
        <v>427</v>
      </c>
      <c r="CL28" s="299" t="s">
        <v>321</v>
      </c>
      <c r="CM28" s="299" t="s">
        <v>321</v>
      </c>
      <c r="CN28" s="299" t="s">
        <v>321</v>
      </c>
    </row>
    <row r="29" spans="1:92" x14ac:dyDescent="0.25">
      <c r="A29" s="299" t="s">
        <v>747</v>
      </c>
      <c r="B29" s="299" t="s">
        <v>29</v>
      </c>
      <c r="C29" s="299" t="s">
        <v>748</v>
      </c>
      <c r="D29" s="299" t="s">
        <v>749</v>
      </c>
      <c r="E29" s="299" t="s">
        <v>415</v>
      </c>
      <c r="F29" s="299" t="s">
        <v>750</v>
      </c>
      <c r="G29" s="299" t="s">
        <v>417</v>
      </c>
      <c r="H29" s="299">
        <v>1</v>
      </c>
      <c r="I29" s="299" t="s">
        <v>705</v>
      </c>
      <c r="J29" s="299">
        <v>15000</v>
      </c>
      <c r="K29" s="299">
        <v>15000</v>
      </c>
      <c r="L29" s="299" t="s">
        <v>416</v>
      </c>
      <c r="M29" s="299">
        <v>10000</v>
      </c>
      <c r="N29" s="299">
        <v>5000</v>
      </c>
      <c r="O29" s="299" t="s">
        <v>419</v>
      </c>
      <c r="P29" s="299" t="s">
        <v>751</v>
      </c>
      <c r="Q29" s="299" t="s">
        <v>752</v>
      </c>
      <c r="R29" s="299" t="s">
        <v>753</v>
      </c>
      <c r="S29" s="299" t="s">
        <v>321</v>
      </c>
      <c r="T29" s="299" t="s">
        <v>754</v>
      </c>
      <c r="U29" s="299" t="s">
        <v>755</v>
      </c>
      <c r="V29" s="299" t="s">
        <v>756</v>
      </c>
      <c r="W29" s="299" t="s">
        <v>426</v>
      </c>
      <c r="X29" s="299" t="s">
        <v>427</v>
      </c>
      <c r="Y29" s="299" t="s">
        <v>735</v>
      </c>
      <c r="Z29" s="299" t="s">
        <v>757</v>
      </c>
      <c r="AA29" s="299" t="s">
        <v>747</v>
      </c>
      <c r="AB29" s="299" t="s">
        <v>758</v>
      </c>
      <c r="AC29" s="299" t="s">
        <v>525</v>
      </c>
      <c r="AD29" s="299" t="s">
        <v>416</v>
      </c>
      <c r="AE29" s="299" t="s">
        <v>416</v>
      </c>
      <c r="AF29" s="299" t="s">
        <v>415</v>
      </c>
      <c r="AG29" s="299" t="s">
        <v>432</v>
      </c>
      <c r="AH29" s="299" t="s">
        <v>432</v>
      </c>
      <c r="AI29" s="299" t="s">
        <v>416</v>
      </c>
      <c r="AJ29" s="299" t="s">
        <v>574</v>
      </c>
      <c r="AK29" s="299" t="s">
        <v>600</v>
      </c>
      <c r="AL29" s="299" t="s">
        <v>759</v>
      </c>
      <c r="AM29" s="299" t="s">
        <v>416</v>
      </c>
      <c r="AN29" s="299" t="s">
        <v>416</v>
      </c>
      <c r="AO29" s="299" t="s">
        <v>416</v>
      </c>
      <c r="AP29" s="299">
        <v>2.2000000000000002</v>
      </c>
      <c r="AQ29" s="299" t="s">
        <v>753</v>
      </c>
      <c r="AR29" s="299" t="s">
        <v>738</v>
      </c>
      <c r="AS29" s="299" t="s">
        <v>747</v>
      </c>
      <c r="AT29" s="299" t="s">
        <v>760</v>
      </c>
      <c r="AU29" s="299" t="s">
        <v>756</v>
      </c>
      <c r="AV29" s="299" t="s">
        <v>740</v>
      </c>
      <c r="AW29" s="299" t="s">
        <v>438</v>
      </c>
      <c r="AX29" s="299" t="s">
        <v>427</v>
      </c>
      <c r="AY29" s="299" t="s">
        <v>741</v>
      </c>
      <c r="AZ29" s="299" t="s">
        <v>742</v>
      </c>
      <c r="BA29" s="299" t="s">
        <v>743</v>
      </c>
      <c r="BB29" s="299" t="s">
        <v>687</v>
      </c>
      <c r="BC29" s="299" t="s">
        <v>688</v>
      </c>
      <c r="BD29" s="299">
        <v>3</v>
      </c>
      <c r="BE29" s="299" t="s">
        <v>744</v>
      </c>
      <c r="BF29" s="299" t="s">
        <v>415</v>
      </c>
      <c r="BG29" s="299" t="s">
        <v>432</v>
      </c>
      <c r="BH29" s="299" t="s">
        <v>690</v>
      </c>
      <c r="BI29" s="299" t="s">
        <v>745</v>
      </c>
      <c r="BJ29" s="299" t="s">
        <v>162</v>
      </c>
      <c r="BK29" s="299" t="s">
        <v>599</v>
      </c>
      <c r="BL29" s="299" t="s">
        <v>600</v>
      </c>
      <c r="BM29" s="299" t="s">
        <v>501</v>
      </c>
      <c r="BN29" s="299" t="s">
        <v>735</v>
      </c>
      <c r="BO29" s="299" t="s">
        <v>738</v>
      </c>
      <c r="BP29" s="299" t="s">
        <v>694</v>
      </c>
      <c r="BQ29" s="299" t="s">
        <v>746</v>
      </c>
      <c r="BR29" s="299" t="s">
        <v>740</v>
      </c>
      <c r="BS29" s="299" t="s">
        <v>259</v>
      </c>
      <c r="BT29" s="299" t="s">
        <v>696</v>
      </c>
      <c r="BU29" s="299" t="s">
        <v>427</v>
      </c>
      <c r="BV29" s="299">
        <v>2</v>
      </c>
      <c r="BW29" s="299" t="s">
        <v>697</v>
      </c>
      <c r="BX29" s="299" t="s">
        <v>698</v>
      </c>
      <c r="BY29" s="299" t="s">
        <v>699</v>
      </c>
      <c r="BZ29" s="299">
        <v>5</v>
      </c>
      <c r="CA29" s="299" t="s">
        <v>700</v>
      </c>
      <c r="CB29" s="299" t="s">
        <v>687</v>
      </c>
      <c r="CC29" s="299" t="s">
        <v>694</v>
      </c>
      <c r="CD29" s="299" t="s">
        <v>701</v>
      </c>
      <c r="CE29" s="299" t="s">
        <v>696</v>
      </c>
      <c r="CF29" s="299" t="s">
        <v>427</v>
      </c>
      <c r="CG29" s="299" t="s">
        <v>291</v>
      </c>
      <c r="CH29" s="299" t="s">
        <v>427</v>
      </c>
      <c r="CI29" s="299" t="s">
        <v>458</v>
      </c>
      <c r="CJ29" s="299" t="s">
        <v>459</v>
      </c>
      <c r="CK29" s="299" t="s">
        <v>427</v>
      </c>
      <c r="CL29" s="299" t="s">
        <v>321</v>
      </c>
      <c r="CM29" s="299" t="s">
        <v>321</v>
      </c>
      <c r="CN29" s="299" t="s">
        <v>321</v>
      </c>
    </row>
    <row r="30" spans="1:92" x14ac:dyDescent="0.25">
      <c r="A30" s="299" t="s">
        <v>761</v>
      </c>
      <c r="B30" s="299" t="s">
        <v>27</v>
      </c>
      <c r="C30" s="299" t="s">
        <v>762</v>
      </c>
      <c r="D30" s="299" t="s">
        <v>669</v>
      </c>
      <c r="E30" s="299" t="s">
        <v>415</v>
      </c>
      <c r="F30" s="299" t="s">
        <v>416</v>
      </c>
      <c r="G30" s="299" t="s">
        <v>417</v>
      </c>
      <c r="H30" s="299">
        <v>1</v>
      </c>
      <c r="I30" s="299" t="s">
        <v>749</v>
      </c>
      <c r="J30" s="299">
        <v>3000</v>
      </c>
      <c r="K30" s="299">
        <v>3000</v>
      </c>
      <c r="L30" s="299">
        <v>3000</v>
      </c>
      <c r="M30" s="299" t="s">
        <v>416</v>
      </c>
      <c r="N30" s="299" t="s">
        <v>416</v>
      </c>
      <c r="O30" s="299" t="s">
        <v>419</v>
      </c>
      <c r="P30" s="299" t="s">
        <v>763</v>
      </c>
      <c r="Q30" s="299" t="s">
        <v>764</v>
      </c>
      <c r="R30" s="299" t="s">
        <v>765</v>
      </c>
      <c r="S30" s="299" t="s">
        <v>321</v>
      </c>
      <c r="T30" s="299" t="s">
        <v>766</v>
      </c>
      <c r="U30" s="299" t="s">
        <v>767</v>
      </c>
      <c r="V30" s="299" t="s">
        <v>768</v>
      </c>
      <c r="W30" s="299" t="s">
        <v>426</v>
      </c>
      <c r="X30" s="299" t="s">
        <v>427</v>
      </c>
      <c r="Y30" s="299" t="s">
        <v>735</v>
      </c>
      <c r="Z30" s="299" t="s">
        <v>769</v>
      </c>
      <c r="AA30" s="299" t="s">
        <v>761</v>
      </c>
      <c r="AB30" s="299" t="s">
        <v>770</v>
      </c>
      <c r="AC30" s="299" t="s">
        <v>626</v>
      </c>
      <c r="AD30" s="299" t="s">
        <v>416</v>
      </c>
      <c r="AE30" s="299" t="s">
        <v>416</v>
      </c>
      <c r="AF30" s="299" t="s">
        <v>415</v>
      </c>
      <c r="AG30" s="299" t="s">
        <v>432</v>
      </c>
      <c r="AH30" s="299" t="s">
        <v>432</v>
      </c>
      <c r="AI30" s="299" t="s">
        <v>416</v>
      </c>
      <c r="AJ30" s="299" t="s">
        <v>588</v>
      </c>
      <c r="AK30" s="299" t="s">
        <v>600</v>
      </c>
      <c r="AL30" s="299" t="s">
        <v>151</v>
      </c>
      <c r="AM30" s="299" t="s">
        <v>416</v>
      </c>
      <c r="AN30" s="299" t="s">
        <v>416</v>
      </c>
      <c r="AO30" s="299" t="s">
        <v>416</v>
      </c>
      <c r="AP30" s="299">
        <v>2.2000000000000002</v>
      </c>
      <c r="AQ30" s="299" t="s">
        <v>765</v>
      </c>
      <c r="AR30" s="299" t="s">
        <v>738</v>
      </c>
      <c r="AS30" s="299" t="s">
        <v>761</v>
      </c>
      <c r="AT30" s="299" t="s">
        <v>771</v>
      </c>
      <c r="AU30" s="299" t="s">
        <v>768</v>
      </c>
      <c r="AV30" s="299" t="s">
        <v>740</v>
      </c>
      <c r="AW30" s="299" t="s">
        <v>438</v>
      </c>
      <c r="AX30" s="299" t="s">
        <v>427</v>
      </c>
      <c r="AY30" s="299" t="s">
        <v>741</v>
      </c>
      <c r="AZ30" s="299" t="s">
        <v>742</v>
      </c>
      <c r="BA30" s="299" t="s">
        <v>743</v>
      </c>
      <c r="BB30" s="299" t="s">
        <v>687</v>
      </c>
      <c r="BC30" s="299" t="s">
        <v>688</v>
      </c>
      <c r="BD30" s="299">
        <v>3</v>
      </c>
      <c r="BE30" s="299" t="s">
        <v>744</v>
      </c>
      <c r="BF30" s="299" t="s">
        <v>415</v>
      </c>
      <c r="BG30" s="299" t="s">
        <v>432</v>
      </c>
      <c r="BH30" s="299" t="s">
        <v>690</v>
      </c>
      <c r="BI30" s="299" t="s">
        <v>745</v>
      </c>
      <c r="BJ30" s="299" t="s">
        <v>162</v>
      </c>
      <c r="BK30" s="299" t="s">
        <v>599</v>
      </c>
      <c r="BL30" s="299" t="s">
        <v>600</v>
      </c>
      <c r="BM30" s="299" t="s">
        <v>501</v>
      </c>
      <c r="BN30" s="299" t="s">
        <v>735</v>
      </c>
      <c r="BO30" s="299" t="s">
        <v>738</v>
      </c>
      <c r="BP30" s="299" t="s">
        <v>694</v>
      </c>
      <c r="BQ30" s="299" t="s">
        <v>746</v>
      </c>
      <c r="BR30" s="299" t="s">
        <v>740</v>
      </c>
      <c r="BS30" s="299" t="s">
        <v>259</v>
      </c>
      <c r="BT30" s="299" t="s">
        <v>696</v>
      </c>
      <c r="BU30" s="299" t="s">
        <v>427</v>
      </c>
      <c r="BV30" s="299">
        <v>2</v>
      </c>
      <c r="BW30" s="299" t="s">
        <v>697</v>
      </c>
      <c r="BX30" s="299" t="s">
        <v>698</v>
      </c>
      <c r="BY30" s="299" t="s">
        <v>699</v>
      </c>
      <c r="BZ30" s="299">
        <v>5</v>
      </c>
      <c r="CA30" s="299" t="s">
        <v>700</v>
      </c>
      <c r="CB30" s="299" t="s">
        <v>687</v>
      </c>
      <c r="CC30" s="299" t="s">
        <v>694</v>
      </c>
      <c r="CD30" s="299" t="s">
        <v>701</v>
      </c>
      <c r="CE30" s="299" t="s">
        <v>696</v>
      </c>
      <c r="CF30" s="299" t="s">
        <v>427</v>
      </c>
      <c r="CG30" s="299" t="s">
        <v>291</v>
      </c>
      <c r="CH30" s="299" t="s">
        <v>427</v>
      </c>
      <c r="CI30" s="299" t="s">
        <v>458</v>
      </c>
      <c r="CJ30" s="299" t="s">
        <v>459</v>
      </c>
      <c r="CK30" s="299" t="s">
        <v>427</v>
      </c>
      <c r="CL30" s="299" t="s">
        <v>321</v>
      </c>
      <c r="CM30" s="299" t="s">
        <v>321</v>
      </c>
      <c r="CN30" s="299" t="s">
        <v>321</v>
      </c>
    </row>
    <row r="31" spans="1:92" x14ac:dyDescent="0.25">
      <c r="A31" s="299" t="s">
        <v>761</v>
      </c>
      <c r="B31" s="299" t="s">
        <v>29</v>
      </c>
      <c r="C31" s="299" t="s">
        <v>772</v>
      </c>
      <c r="D31" s="299" t="s">
        <v>773</v>
      </c>
      <c r="E31" s="299" t="s">
        <v>415</v>
      </c>
      <c r="F31" s="299" t="s">
        <v>416</v>
      </c>
      <c r="G31" s="299" t="s">
        <v>417</v>
      </c>
      <c r="H31" s="299">
        <v>1</v>
      </c>
      <c r="I31" s="299" t="s">
        <v>705</v>
      </c>
      <c r="J31" s="299">
        <v>15000</v>
      </c>
      <c r="K31" s="299">
        <v>15000</v>
      </c>
      <c r="L31" s="299" t="s">
        <v>416</v>
      </c>
      <c r="M31" s="299" t="s">
        <v>416</v>
      </c>
      <c r="N31" s="299">
        <v>15000</v>
      </c>
      <c r="O31" s="299" t="s">
        <v>419</v>
      </c>
      <c r="P31" s="299" t="s">
        <v>763</v>
      </c>
      <c r="Q31" s="299" t="s">
        <v>774</v>
      </c>
      <c r="R31" s="299" t="s">
        <v>765</v>
      </c>
      <c r="S31" s="299" t="s">
        <v>321</v>
      </c>
      <c r="T31" s="299" t="s">
        <v>775</v>
      </c>
      <c r="U31" s="299" t="s">
        <v>776</v>
      </c>
      <c r="V31" s="299" t="s">
        <v>768</v>
      </c>
      <c r="W31" s="299" t="s">
        <v>426</v>
      </c>
      <c r="X31" s="299" t="s">
        <v>427</v>
      </c>
      <c r="Y31" s="299" t="s">
        <v>735</v>
      </c>
      <c r="Z31" s="299" t="s">
        <v>769</v>
      </c>
      <c r="AA31" s="299" t="s">
        <v>761</v>
      </c>
      <c r="AB31" s="299" t="s">
        <v>770</v>
      </c>
      <c r="AC31" s="299" t="s">
        <v>626</v>
      </c>
      <c r="AD31" s="299" t="s">
        <v>416</v>
      </c>
      <c r="AE31" s="299" t="s">
        <v>416</v>
      </c>
      <c r="AF31" s="299" t="s">
        <v>415</v>
      </c>
      <c r="AG31" s="299" t="s">
        <v>432</v>
      </c>
      <c r="AH31" s="299" t="s">
        <v>432</v>
      </c>
      <c r="AI31" s="299" t="s">
        <v>416</v>
      </c>
      <c r="AJ31" s="299" t="s">
        <v>588</v>
      </c>
      <c r="AK31" s="299" t="s">
        <v>600</v>
      </c>
      <c r="AL31" s="299" t="s">
        <v>151</v>
      </c>
      <c r="AM31" s="299" t="s">
        <v>416</v>
      </c>
      <c r="AN31" s="299" t="s">
        <v>416</v>
      </c>
      <c r="AO31" s="299" t="s">
        <v>416</v>
      </c>
      <c r="AP31" s="299">
        <v>2.2000000000000002</v>
      </c>
      <c r="AQ31" s="299" t="s">
        <v>765</v>
      </c>
      <c r="AR31" s="299" t="s">
        <v>738</v>
      </c>
      <c r="AS31" s="299" t="s">
        <v>761</v>
      </c>
      <c r="AT31" s="299" t="s">
        <v>771</v>
      </c>
      <c r="AU31" s="299" t="s">
        <v>768</v>
      </c>
      <c r="AV31" s="299" t="s">
        <v>740</v>
      </c>
      <c r="AW31" s="299" t="s">
        <v>438</v>
      </c>
      <c r="AX31" s="299" t="s">
        <v>427</v>
      </c>
      <c r="AY31" s="299" t="s">
        <v>741</v>
      </c>
      <c r="AZ31" s="299" t="s">
        <v>742</v>
      </c>
      <c r="BA31" s="299" t="s">
        <v>743</v>
      </c>
      <c r="BB31" s="299" t="s">
        <v>687</v>
      </c>
      <c r="BC31" s="299" t="s">
        <v>688</v>
      </c>
      <c r="BD31" s="299">
        <v>3</v>
      </c>
      <c r="BE31" s="299" t="s">
        <v>744</v>
      </c>
      <c r="BF31" s="299" t="s">
        <v>415</v>
      </c>
      <c r="BG31" s="299" t="s">
        <v>432</v>
      </c>
      <c r="BH31" s="299" t="s">
        <v>690</v>
      </c>
      <c r="BI31" s="299" t="s">
        <v>745</v>
      </c>
      <c r="BJ31" s="299" t="s">
        <v>162</v>
      </c>
      <c r="BK31" s="299" t="s">
        <v>599</v>
      </c>
      <c r="BL31" s="299" t="s">
        <v>600</v>
      </c>
      <c r="BM31" s="299" t="s">
        <v>501</v>
      </c>
      <c r="BN31" s="299" t="s">
        <v>735</v>
      </c>
      <c r="BO31" s="299" t="s">
        <v>738</v>
      </c>
      <c r="BP31" s="299" t="s">
        <v>694</v>
      </c>
      <c r="BQ31" s="299" t="s">
        <v>746</v>
      </c>
      <c r="BR31" s="299" t="s">
        <v>740</v>
      </c>
      <c r="BS31" s="299" t="s">
        <v>259</v>
      </c>
      <c r="BT31" s="299" t="s">
        <v>696</v>
      </c>
      <c r="BU31" s="299" t="s">
        <v>427</v>
      </c>
      <c r="BV31" s="299">
        <v>2</v>
      </c>
      <c r="BW31" s="299" t="s">
        <v>697</v>
      </c>
      <c r="BX31" s="299" t="s">
        <v>698</v>
      </c>
      <c r="BY31" s="299" t="s">
        <v>699</v>
      </c>
      <c r="BZ31" s="299">
        <v>5</v>
      </c>
      <c r="CA31" s="299" t="s">
        <v>700</v>
      </c>
      <c r="CB31" s="299" t="s">
        <v>687</v>
      </c>
      <c r="CC31" s="299" t="s">
        <v>694</v>
      </c>
      <c r="CD31" s="299" t="s">
        <v>701</v>
      </c>
      <c r="CE31" s="299" t="s">
        <v>696</v>
      </c>
      <c r="CF31" s="299" t="s">
        <v>427</v>
      </c>
      <c r="CG31" s="299" t="s">
        <v>291</v>
      </c>
      <c r="CH31" s="299" t="s">
        <v>427</v>
      </c>
      <c r="CI31" s="299" t="s">
        <v>458</v>
      </c>
      <c r="CJ31" s="299" t="s">
        <v>459</v>
      </c>
      <c r="CK31" s="299" t="s">
        <v>427</v>
      </c>
      <c r="CL31" s="299" t="s">
        <v>321</v>
      </c>
      <c r="CM31" s="299" t="s">
        <v>321</v>
      </c>
      <c r="CN31" s="299" t="s">
        <v>321</v>
      </c>
    </row>
    <row r="32" spans="1:92" x14ac:dyDescent="0.25">
      <c r="A32" s="299" t="s">
        <v>777</v>
      </c>
      <c r="B32" s="299" t="s">
        <v>29</v>
      </c>
      <c r="C32" s="299" t="s">
        <v>778</v>
      </c>
      <c r="D32" s="299" t="s">
        <v>773</v>
      </c>
      <c r="E32" s="299" t="s">
        <v>415</v>
      </c>
      <c r="F32" s="299" t="s">
        <v>779</v>
      </c>
      <c r="G32" s="299" t="s">
        <v>417</v>
      </c>
      <c r="H32" s="299">
        <v>1</v>
      </c>
      <c r="I32" s="299" t="s">
        <v>705</v>
      </c>
      <c r="J32" s="299">
        <v>15000</v>
      </c>
      <c r="K32" s="299">
        <v>15000</v>
      </c>
      <c r="L32" s="299" t="s">
        <v>416</v>
      </c>
      <c r="M32" s="299">
        <v>15000</v>
      </c>
      <c r="N32" s="299" t="s">
        <v>416</v>
      </c>
      <c r="O32" s="299" t="s">
        <v>419</v>
      </c>
      <c r="P32" s="299" t="s">
        <v>780</v>
      </c>
      <c r="Q32" s="299" t="s">
        <v>781</v>
      </c>
      <c r="R32" s="299" t="s">
        <v>782</v>
      </c>
      <c r="S32" s="299" t="s">
        <v>321</v>
      </c>
      <c r="T32" s="299" t="s">
        <v>783</v>
      </c>
      <c r="U32" s="299" t="s">
        <v>784</v>
      </c>
      <c r="V32" s="299" t="s">
        <v>785</v>
      </c>
      <c r="W32" s="299" t="s">
        <v>426</v>
      </c>
      <c r="X32" s="299" t="s">
        <v>427</v>
      </c>
      <c r="Y32" s="299" t="s">
        <v>786</v>
      </c>
      <c r="Z32" s="299" t="s">
        <v>787</v>
      </c>
      <c r="AA32" s="299" t="s">
        <v>777</v>
      </c>
      <c r="AB32" s="299" t="s">
        <v>788</v>
      </c>
      <c r="AC32" s="299" t="s">
        <v>525</v>
      </c>
      <c r="AD32" s="299" t="s">
        <v>416</v>
      </c>
      <c r="AE32" s="299" t="s">
        <v>416</v>
      </c>
      <c r="AF32" s="299" t="s">
        <v>415</v>
      </c>
      <c r="AG32" s="299" t="s">
        <v>432</v>
      </c>
      <c r="AH32" s="299" t="s">
        <v>432</v>
      </c>
      <c r="AI32" s="299" t="s">
        <v>416</v>
      </c>
      <c r="AJ32" s="299" t="s">
        <v>486</v>
      </c>
      <c r="AK32" s="299" t="s">
        <v>500</v>
      </c>
      <c r="AL32" s="299" t="s">
        <v>487</v>
      </c>
      <c r="AM32" s="299" t="s">
        <v>416</v>
      </c>
      <c r="AN32" s="299" t="s">
        <v>416</v>
      </c>
      <c r="AO32" s="299" t="s">
        <v>416</v>
      </c>
      <c r="AP32" s="299">
        <v>3.1</v>
      </c>
      <c r="AQ32" s="299" t="s">
        <v>782</v>
      </c>
      <c r="AR32" s="299" t="s">
        <v>789</v>
      </c>
      <c r="AS32" s="299" t="s">
        <v>777</v>
      </c>
      <c r="AT32" s="299" t="s">
        <v>790</v>
      </c>
      <c r="AU32" s="299" t="s">
        <v>785</v>
      </c>
      <c r="AV32" s="299" t="s">
        <v>791</v>
      </c>
      <c r="AW32" s="299" t="s">
        <v>438</v>
      </c>
      <c r="AX32" s="299" t="s">
        <v>427</v>
      </c>
      <c r="AY32" s="299" t="s">
        <v>792</v>
      </c>
      <c r="AZ32" s="299" t="s">
        <v>793</v>
      </c>
      <c r="BA32" s="299" t="s">
        <v>794</v>
      </c>
      <c r="BB32" s="299" t="s">
        <v>795</v>
      </c>
      <c r="BC32" s="299" t="s">
        <v>495</v>
      </c>
      <c r="BD32" s="299">
        <v>1</v>
      </c>
      <c r="BE32" s="299" t="s">
        <v>796</v>
      </c>
      <c r="BF32" s="299" t="s">
        <v>415</v>
      </c>
      <c r="BG32" s="299" t="s">
        <v>432</v>
      </c>
      <c r="BH32" s="299" t="s">
        <v>797</v>
      </c>
      <c r="BI32" s="299" t="s">
        <v>798</v>
      </c>
      <c r="BJ32" s="299" t="s">
        <v>487</v>
      </c>
      <c r="BK32" s="299" t="s">
        <v>499</v>
      </c>
      <c r="BL32" s="299" t="s">
        <v>574</v>
      </c>
      <c r="BM32" s="299" t="s">
        <v>501</v>
      </c>
      <c r="BN32" s="299" t="s">
        <v>786</v>
      </c>
      <c r="BO32" s="299" t="s">
        <v>789</v>
      </c>
      <c r="BP32" s="299" t="s">
        <v>799</v>
      </c>
      <c r="BQ32" s="299" t="s">
        <v>800</v>
      </c>
      <c r="BR32" s="299" t="s">
        <v>791</v>
      </c>
      <c r="BS32" s="299" t="s">
        <v>259</v>
      </c>
      <c r="BT32" s="299" t="s">
        <v>801</v>
      </c>
      <c r="BU32" s="299" t="s">
        <v>427</v>
      </c>
      <c r="BV32" s="299">
        <v>3</v>
      </c>
      <c r="BW32" s="299" t="s">
        <v>802</v>
      </c>
      <c r="BX32" s="299" t="s">
        <v>803</v>
      </c>
      <c r="BY32" s="299" t="s">
        <v>699</v>
      </c>
      <c r="BZ32" s="299">
        <v>1</v>
      </c>
      <c r="CA32" s="299" t="s">
        <v>804</v>
      </c>
      <c r="CB32" s="299" t="s">
        <v>795</v>
      </c>
      <c r="CC32" s="299" t="s">
        <v>799</v>
      </c>
      <c r="CD32" s="299" t="s">
        <v>805</v>
      </c>
      <c r="CE32" s="299" t="s">
        <v>801</v>
      </c>
      <c r="CF32" s="299" t="s">
        <v>427</v>
      </c>
      <c r="CG32" s="299" t="s">
        <v>291</v>
      </c>
      <c r="CH32" s="299" t="s">
        <v>427</v>
      </c>
      <c r="CI32" s="299" t="s">
        <v>458</v>
      </c>
      <c r="CJ32" s="299" t="s">
        <v>459</v>
      </c>
      <c r="CK32" s="299" t="s">
        <v>427</v>
      </c>
      <c r="CL32" s="299" t="s">
        <v>321</v>
      </c>
      <c r="CM32" s="299" t="s">
        <v>321</v>
      </c>
      <c r="CN32" s="299" t="s">
        <v>321</v>
      </c>
    </row>
    <row r="33" spans="1:92" x14ac:dyDescent="0.25">
      <c r="A33" s="299" t="s">
        <v>806</v>
      </c>
      <c r="B33" s="299" t="s">
        <v>29</v>
      </c>
      <c r="C33" s="299" t="s">
        <v>807</v>
      </c>
      <c r="D33" s="299" t="s">
        <v>578</v>
      </c>
      <c r="E33" s="299" t="s">
        <v>415</v>
      </c>
      <c r="F33" s="299" t="s">
        <v>779</v>
      </c>
      <c r="G33" s="299" t="s">
        <v>417</v>
      </c>
      <c r="H33" s="299">
        <v>1</v>
      </c>
      <c r="I33" s="299" t="s">
        <v>705</v>
      </c>
      <c r="J33" s="299">
        <v>15000</v>
      </c>
      <c r="K33" s="299">
        <v>15000</v>
      </c>
      <c r="L33" s="299" t="s">
        <v>416</v>
      </c>
      <c r="M33" s="299">
        <v>15000</v>
      </c>
      <c r="N33" s="299" t="s">
        <v>416</v>
      </c>
      <c r="O33" s="299" t="s">
        <v>419</v>
      </c>
      <c r="P33" s="299" t="s">
        <v>808</v>
      </c>
      <c r="Q33" s="299" t="s">
        <v>809</v>
      </c>
      <c r="R33" s="299" t="s">
        <v>810</v>
      </c>
      <c r="S33" s="299" t="s">
        <v>321</v>
      </c>
      <c r="T33" s="299" t="s">
        <v>811</v>
      </c>
      <c r="U33" s="299" t="s">
        <v>812</v>
      </c>
      <c r="V33" s="299" t="s">
        <v>813</v>
      </c>
      <c r="W33" s="299" t="s">
        <v>426</v>
      </c>
      <c r="X33" s="299" t="s">
        <v>427</v>
      </c>
      <c r="Y33" s="299" t="s">
        <v>786</v>
      </c>
      <c r="Z33" s="299" t="s">
        <v>814</v>
      </c>
      <c r="AA33" s="299" t="s">
        <v>806</v>
      </c>
      <c r="AB33" s="299" t="s">
        <v>815</v>
      </c>
      <c r="AC33" s="299" t="s">
        <v>525</v>
      </c>
      <c r="AD33" s="299" t="s">
        <v>416</v>
      </c>
      <c r="AE33" s="299" t="s">
        <v>416</v>
      </c>
      <c r="AF33" s="299" t="s">
        <v>415</v>
      </c>
      <c r="AG33" s="299" t="s">
        <v>432</v>
      </c>
      <c r="AH33" s="299" t="s">
        <v>432</v>
      </c>
      <c r="AI33" s="299" t="s">
        <v>416</v>
      </c>
      <c r="AJ33" s="299" t="s">
        <v>486</v>
      </c>
      <c r="AK33" s="299" t="s">
        <v>500</v>
      </c>
      <c r="AL33" s="299" t="s">
        <v>487</v>
      </c>
      <c r="AM33" s="299" t="s">
        <v>416</v>
      </c>
      <c r="AN33" s="299" t="s">
        <v>416</v>
      </c>
      <c r="AO33" s="299" t="s">
        <v>416</v>
      </c>
      <c r="AP33" s="299">
        <v>3.1</v>
      </c>
      <c r="AQ33" s="299" t="s">
        <v>810</v>
      </c>
      <c r="AR33" s="299" t="s">
        <v>789</v>
      </c>
      <c r="AS33" s="299" t="s">
        <v>806</v>
      </c>
      <c r="AT33" s="299" t="s">
        <v>816</v>
      </c>
      <c r="AU33" s="299" t="s">
        <v>813</v>
      </c>
      <c r="AV33" s="299" t="s">
        <v>791</v>
      </c>
      <c r="AW33" s="299" t="s">
        <v>438</v>
      </c>
      <c r="AX33" s="299" t="s">
        <v>427</v>
      </c>
      <c r="AY33" s="299" t="s">
        <v>792</v>
      </c>
      <c r="AZ33" s="299" t="s">
        <v>793</v>
      </c>
      <c r="BA33" s="299" t="s">
        <v>794</v>
      </c>
      <c r="BB33" s="299" t="s">
        <v>795</v>
      </c>
      <c r="BC33" s="299" t="s">
        <v>495</v>
      </c>
      <c r="BD33" s="299">
        <v>1</v>
      </c>
      <c r="BE33" s="299" t="s">
        <v>796</v>
      </c>
      <c r="BF33" s="299" t="s">
        <v>415</v>
      </c>
      <c r="BG33" s="299" t="s">
        <v>432</v>
      </c>
      <c r="BH33" s="299" t="s">
        <v>797</v>
      </c>
      <c r="BI33" s="299" t="s">
        <v>798</v>
      </c>
      <c r="BJ33" s="299" t="s">
        <v>487</v>
      </c>
      <c r="BK33" s="299" t="s">
        <v>499</v>
      </c>
      <c r="BL33" s="299" t="s">
        <v>574</v>
      </c>
      <c r="BM33" s="299" t="s">
        <v>501</v>
      </c>
      <c r="BN33" s="299" t="s">
        <v>786</v>
      </c>
      <c r="BO33" s="299" t="s">
        <v>789</v>
      </c>
      <c r="BP33" s="299" t="s">
        <v>799</v>
      </c>
      <c r="BQ33" s="299" t="s">
        <v>800</v>
      </c>
      <c r="BR33" s="299" t="s">
        <v>791</v>
      </c>
      <c r="BS33" s="299" t="s">
        <v>259</v>
      </c>
      <c r="BT33" s="299" t="s">
        <v>801</v>
      </c>
      <c r="BU33" s="299" t="s">
        <v>427</v>
      </c>
      <c r="BV33" s="299">
        <v>3</v>
      </c>
      <c r="BW33" s="299" t="s">
        <v>802</v>
      </c>
      <c r="BX33" s="299" t="s">
        <v>803</v>
      </c>
      <c r="BY33" s="299" t="s">
        <v>699</v>
      </c>
      <c r="BZ33" s="299">
        <v>1</v>
      </c>
      <c r="CA33" s="299" t="s">
        <v>804</v>
      </c>
      <c r="CB33" s="299" t="s">
        <v>795</v>
      </c>
      <c r="CC33" s="299" t="s">
        <v>799</v>
      </c>
      <c r="CD33" s="299" t="s">
        <v>805</v>
      </c>
      <c r="CE33" s="299" t="s">
        <v>801</v>
      </c>
      <c r="CF33" s="299" t="s">
        <v>427</v>
      </c>
      <c r="CG33" s="299" t="s">
        <v>291</v>
      </c>
      <c r="CH33" s="299" t="s">
        <v>427</v>
      </c>
      <c r="CI33" s="299" t="s">
        <v>458</v>
      </c>
      <c r="CJ33" s="299" t="s">
        <v>459</v>
      </c>
      <c r="CK33" s="299" t="s">
        <v>427</v>
      </c>
      <c r="CL33" s="299" t="s">
        <v>321</v>
      </c>
      <c r="CM33" s="299" t="s">
        <v>321</v>
      </c>
      <c r="CN33" s="299" t="s">
        <v>321</v>
      </c>
    </row>
    <row r="34" spans="1:92" x14ac:dyDescent="0.25">
      <c r="A34" s="299" t="s">
        <v>817</v>
      </c>
      <c r="B34" s="299" t="s">
        <v>26</v>
      </c>
      <c r="C34" s="299" t="s">
        <v>818</v>
      </c>
      <c r="D34" s="299" t="s">
        <v>578</v>
      </c>
      <c r="E34" s="299" t="s">
        <v>415</v>
      </c>
      <c r="F34" s="299" t="s">
        <v>416</v>
      </c>
      <c r="G34" s="299" t="s">
        <v>417</v>
      </c>
      <c r="H34" s="299">
        <v>1</v>
      </c>
      <c r="I34" s="299" t="s">
        <v>605</v>
      </c>
      <c r="J34" s="299">
        <v>3000</v>
      </c>
      <c r="K34" s="299">
        <v>3000</v>
      </c>
      <c r="L34" s="299" t="s">
        <v>416</v>
      </c>
      <c r="M34" s="299">
        <v>3000</v>
      </c>
      <c r="N34" s="299" t="s">
        <v>416</v>
      </c>
      <c r="O34" s="299" t="s">
        <v>419</v>
      </c>
      <c r="P34" s="299" t="s">
        <v>819</v>
      </c>
      <c r="Q34" s="299" t="s">
        <v>820</v>
      </c>
      <c r="R34" s="299" t="s">
        <v>821</v>
      </c>
      <c r="S34" s="299" t="s">
        <v>321</v>
      </c>
      <c r="T34" s="299" t="s">
        <v>822</v>
      </c>
      <c r="U34" s="299" t="s">
        <v>823</v>
      </c>
      <c r="V34" s="299" t="s">
        <v>824</v>
      </c>
      <c r="W34" s="299" t="s">
        <v>426</v>
      </c>
      <c r="X34" s="299" t="s">
        <v>427</v>
      </c>
      <c r="Y34" s="299" t="s">
        <v>786</v>
      </c>
      <c r="Z34" s="299" t="s">
        <v>825</v>
      </c>
      <c r="AA34" s="299" t="s">
        <v>817</v>
      </c>
      <c r="AB34" s="299" t="s">
        <v>826</v>
      </c>
      <c r="AC34" s="299" t="s">
        <v>665</v>
      </c>
      <c r="AD34" s="299" t="s">
        <v>416</v>
      </c>
      <c r="AE34" s="299" t="s">
        <v>416</v>
      </c>
      <c r="AF34" s="299" t="s">
        <v>415</v>
      </c>
      <c r="AG34" s="299" t="s">
        <v>432</v>
      </c>
      <c r="AH34" s="299" t="s">
        <v>432</v>
      </c>
      <c r="AI34" s="299" t="s">
        <v>416</v>
      </c>
      <c r="AJ34" s="299" t="s">
        <v>486</v>
      </c>
      <c r="AK34" s="299" t="s">
        <v>574</v>
      </c>
      <c r="AL34" s="299" t="s">
        <v>151</v>
      </c>
      <c r="AM34" s="299" t="s">
        <v>416</v>
      </c>
      <c r="AN34" s="299" t="s">
        <v>416</v>
      </c>
      <c r="AO34" s="299" t="s">
        <v>416</v>
      </c>
      <c r="AP34" s="299">
        <v>3.1</v>
      </c>
      <c r="AQ34" s="299" t="s">
        <v>821</v>
      </c>
      <c r="AR34" s="299" t="s">
        <v>789</v>
      </c>
      <c r="AS34" s="299" t="s">
        <v>817</v>
      </c>
      <c r="AT34" s="299" t="s">
        <v>827</v>
      </c>
      <c r="AU34" s="299" t="s">
        <v>824</v>
      </c>
      <c r="AV34" s="299" t="s">
        <v>791</v>
      </c>
      <c r="AW34" s="299" t="s">
        <v>438</v>
      </c>
      <c r="AX34" s="299" t="s">
        <v>427</v>
      </c>
      <c r="AY34" s="299" t="s">
        <v>792</v>
      </c>
      <c r="AZ34" s="299" t="s">
        <v>793</v>
      </c>
      <c r="BA34" s="299" t="s">
        <v>794</v>
      </c>
      <c r="BB34" s="299" t="s">
        <v>795</v>
      </c>
      <c r="BC34" s="299" t="s">
        <v>495</v>
      </c>
      <c r="BD34" s="299">
        <v>1</v>
      </c>
      <c r="BE34" s="299" t="s">
        <v>796</v>
      </c>
      <c r="BF34" s="299" t="s">
        <v>415</v>
      </c>
      <c r="BG34" s="299" t="s">
        <v>432</v>
      </c>
      <c r="BH34" s="299" t="s">
        <v>797</v>
      </c>
      <c r="BI34" s="299" t="s">
        <v>798</v>
      </c>
      <c r="BJ34" s="299" t="s">
        <v>487</v>
      </c>
      <c r="BK34" s="299" t="s">
        <v>499</v>
      </c>
      <c r="BL34" s="299" t="s">
        <v>574</v>
      </c>
      <c r="BM34" s="299" t="s">
        <v>501</v>
      </c>
      <c r="BN34" s="299" t="s">
        <v>786</v>
      </c>
      <c r="BO34" s="299" t="s">
        <v>789</v>
      </c>
      <c r="BP34" s="299" t="s">
        <v>799</v>
      </c>
      <c r="BQ34" s="299" t="s">
        <v>800</v>
      </c>
      <c r="BR34" s="299" t="s">
        <v>791</v>
      </c>
      <c r="BS34" s="299" t="s">
        <v>259</v>
      </c>
      <c r="BT34" s="299" t="s">
        <v>801</v>
      </c>
      <c r="BU34" s="299" t="s">
        <v>427</v>
      </c>
      <c r="BV34" s="299">
        <v>3</v>
      </c>
      <c r="BW34" s="299" t="s">
        <v>802</v>
      </c>
      <c r="BX34" s="299" t="s">
        <v>803</v>
      </c>
      <c r="BY34" s="299" t="s">
        <v>699</v>
      </c>
      <c r="BZ34" s="299">
        <v>1</v>
      </c>
      <c r="CA34" s="299" t="s">
        <v>804</v>
      </c>
      <c r="CB34" s="299" t="s">
        <v>795</v>
      </c>
      <c r="CC34" s="299" t="s">
        <v>799</v>
      </c>
      <c r="CD34" s="299" t="s">
        <v>805</v>
      </c>
      <c r="CE34" s="299" t="s">
        <v>801</v>
      </c>
      <c r="CF34" s="299" t="s">
        <v>427</v>
      </c>
      <c r="CG34" s="299" t="s">
        <v>291</v>
      </c>
      <c r="CH34" s="299" t="s">
        <v>427</v>
      </c>
      <c r="CI34" s="299" t="s">
        <v>458</v>
      </c>
      <c r="CJ34" s="299" t="s">
        <v>459</v>
      </c>
      <c r="CK34" s="299" t="s">
        <v>427</v>
      </c>
      <c r="CL34" s="299" t="s">
        <v>321</v>
      </c>
      <c r="CM34" s="299" t="s">
        <v>321</v>
      </c>
      <c r="CN34" s="299" t="s">
        <v>321</v>
      </c>
    </row>
    <row r="35" spans="1:92" x14ac:dyDescent="0.25">
      <c r="A35" s="299" t="s">
        <v>828</v>
      </c>
      <c r="B35" s="299" t="s">
        <v>26</v>
      </c>
      <c r="C35" s="299" t="s">
        <v>829</v>
      </c>
      <c r="D35" s="299" t="s">
        <v>728</v>
      </c>
      <c r="E35" s="299" t="s">
        <v>415</v>
      </c>
      <c r="F35" s="299" t="s">
        <v>416</v>
      </c>
      <c r="G35" s="299" t="s">
        <v>417</v>
      </c>
      <c r="H35" s="299">
        <v>1</v>
      </c>
      <c r="I35" s="299" t="s">
        <v>605</v>
      </c>
      <c r="J35" s="299">
        <v>3000</v>
      </c>
      <c r="K35" s="299">
        <v>3000</v>
      </c>
      <c r="L35" s="299" t="s">
        <v>416</v>
      </c>
      <c r="M35" s="299">
        <v>3000</v>
      </c>
      <c r="N35" s="299" t="s">
        <v>416</v>
      </c>
      <c r="O35" s="299" t="s">
        <v>419</v>
      </c>
      <c r="P35" s="299" t="s">
        <v>830</v>
      </c>
      <c r="Q35" s="299" t="s">
        <v>831</v>
      </c>
      <c r="R35" s="299" t="s">
        <v>832</v>
      </c>
      <c r="S35" s="299" t="s">
        <v>321</v>
      </c>
      <c r="T35" s="299" t="s">
        <v>833</v>
      </c>
      <c r="U35" s="299" t="s">
        <v>834</v>
      </c>
      <c r="V35" s="299" t="s">
        <v>835</v>
      </c>
      <c r="W35" s="299" t="s">
        <v>426</v>
      </c>
      <c r="X35" s="299" t="s">
        <v>427</v>
      </c>
      <c r="Y35" s="299" t="s">
        <v>836</v>
      </c>
      <c r="Z35" s="299" t="s">
        <v>837</v>
      </c>
      <c r="AA35" s="299" t="s">
        <v>828</v>
      </c>
      <c r="AB35" s="299" t="s">
        <v>838</v>
      </c>
      <c r="AC35" s="299" t="s">
        <v>485</v>
      </c>
      <c r="AD35" s="299" t="s">
        <v>416</v>
      </c>
      <c r="AE35" s="299" t="s">
        <v>416</v>
      </c>
      <c r="AF35" s="299" t="s">
        <v>415</v>
      </c>
      <c r="AG35" s="299" t="s">
        <v>432</v>
      </c>
      <c r="AH35" s="299" t="s">
        <v>432</v>
      </c>
      <c r="AI35" s="299" t="s">
        <v>416</v>
      </c>
      <c r="AJ35" s="299" t="s">
        <v>500</v>
      </c>
      <c r="AK35" s="299" t="s">
        <v>574</v>
      </c>
      <c r="AL35" s="299" t="s">
        <v>162</v>
      </c>
      <c r="AM35" s="299" t="s">
        <v>416</v>
      </c>
      <c r="AN35" s="299" t="s">
        <v>416</v>
      </c>
      <c r="AO35" s="299" t="s">
        <v>416</v>
      </c>
      <c r="AP35" s="299">
        <v>3.2</v>
      </c>
      <c r="AQ35" s="299" t="s">
        <v>832</v>
      </c>
      <c r="AR35" s="299" t="s">
        <v>839</v>
      </c>
      <c r="AS35" s="299" t="s">
        <v>828</v>
      </c>
      <c r="AT35" s="299" t="s">
        <v>840</v>
      </c>
      <c r="AU35" s="299" t="s">
        <v>835</v>
      </c>
      <c r="AV35" s="299" t="s">
        <v>841</v>
      </c>
      <c r="AW35" s="299" t="s">
        <v>438</v>
      </c>
      <c r="AX35" s="299" t="s">
        <v>427</v>
      </c>
      <c r="AY35" s="299" t="s">
        <v>842</v>
      </c>
      <c r="AZ35" s="299" t="s">
        <v>843</v>
      </c>
      <c r="BA35" s="299" t="s">
        <v>844</v>
      </c>
      <c r="BB35" s="299" t="s">
        <v>795</v>
      </c>
      <c r="BC35" s="299" t="s">
        <v>495</v>
      </c>
      <c r="BD35" s="299">
        <v>1</v>
      </c>
      <c r="BE35" s="299" t="s">
        <v>845</v>
      </c>
      <c r="BF35" s="299" t="s">
        <v>415</v>
      </c>
      <c r="BG35" s="299" t="s">
        <v>432</v>
      </c>
      <c r="BH35" s="299" t="s">
        <v>846</v>
      </c>
      <c r="BI35" s="299" t="s">
        <v>847</v>
      </c>
      <c r="BJ35" s="299" t="s">
        <v>487</v>
      </c>
      <c r="BK35" s="299" t="s">
        <v>599</v>
      </c>
      <c r="BL35" s="299" t="s">
        <v>600</v>
      </c>
      <c r="BM35" s="299" t="s">
        <v>848</v>
      </c>
      <c r="BN35" s="299" t="s">
        <v>836</v>
      </c>
      <c r="BO35" s="299" t="s">
        <v>839</v>
      </c>
      <c r="BP35" s="299" t="s">
        <v>799</v>
      </c>
      <c r="BQ35" s="299" t="s">
        <v>849</v>
      </c>
      <c r="BR35" s="299" t="s">
        <v>841</v>
      </c>
      <c r="BS35" s="299" t="s">
        <v>259</v>
      </c>
      <c r="BT35" s="299" t="s">
        <v>801</v>
      </c>
      <c r="BU35" s="299" t="s">
        <v>427</v>
      </c>
      <c r="BV35" s="299">
        <v>3</v>
      </c>
      <c r="BW35" s="299" t="s">
        <v>802</v>
      </c>
      <c r="BX35" s="299" t="s">
        <v>803</v>
      </c>
      <c r="BY35" s="299" t="s">
        <v>699</v>
      </c>
      <c r="BZ35" s="299">
        <v>1</v>
      </c>
      <c r="CA35" s="299" t="s">
        <v>804</v>
      </c>
      <c r="CB35" s="299" t="s">
        <v>795</v>
      </c>
      <c r="CC35" s="299" t="s">
        <v>799</v>
      </c>
      <c r="CD35" s="299" t="s">
        <v>805</v>
      </c>
      <c r="CE35" s="299" t="s">
        <v>801</v>
      </c>
      <c r="CF35" s="299" t="s">
        <v>427</v>
      </c>
      <c r="CG35" s="299" t="s">
        <v>291</v>
      </c>
      <c r="CH35" s="299" t="s">
        <v>427</v>
      </c>
      <c r="CI35" s="299" t="s">
        <v>458</v>
      </c>
      <c r="CJ35" s="299" t="s">
        <v>459</v>
      </c>
      <c r="CK35" s="299" t="s">
        <v>427</v>
      </c>
      <c r="CL35" s="299" t="s">
        <v>321</v>
      </c>
      <c r="CM35" s="299" t="s">
        <v>321</v>
      </c>
      <c r="CN35" s="299" t="s">
        <v>321</v>
      </c>
    </row>
    <row r="36" spans="1:92" x14ac:dyDescent="0.25">
      <c r="A36" s="299" t="s">
        <v>850</v>
      </c>
      <c r="B36" s="299" t="s">
        <v>29</v>
      </c>
      <c r="C36" s="299" t="s">
        <v>851</v>
      </c>
      <c r="D36" s="299" t="s">
        <v>852</v>
      </c>
      <c r="E36" s="299" t="s">
        <v>415</v>
      </c>
      <c r="F36" s="299" t="s">
        <v>416</v>
      </c>
      <c r="G36" s="299" t="s">
        <v>417</v>
      </c>
      <c r="H36" s="299">
        <v>1</v>
      </c>
      <c r="I36" s="299" t="s">
        <v>511</v>
      </c>
      <c r="J36" s="299">
        <v>20000</v>
      </c>
      <c r="K36" s="299">
        <v>20000</v>
      </c>
      <c r="L36" s="299" t="s">
        <v>416</v>
      </c>
      <c r="M36" s="299">
        <v>20000</v>
      </c>
      <c r="N36" s="299" t="s">
        <v>416</v>
      </c>
      <c r="O36" s="299" t="s">
        <v>419</v>
      </c>
      <c r="P36" s="299" t="s">
        <v>853</v>
      </c>
      <c r="Q36" s="299" t="s">
        <v>854</v>
      </c>
      <c r="R36" s="299" t="s">
        <v>855</v>
      </c>
      <c r="S36" s="299" t="s">
        <v>321</v>
      </c>
      <c r="T36" s="299" t="s">
        <v>856</v>
      </c>
      <c r="U36" s="299" t="s">
        <v>857</v>
      </c>
      <c r="V36" s="299" t="s">
        <v>858</v>
      </c>
      <c r="W36" s="299" t="s">
        <v>426</v>
      </c>
      <c r="X36" s="299" t="s">
        <v>427</v>
      </c>
      <c r="Y36" s="299" t="s">
        <v>836</v>
      </c>
      <c r="Z36" s="299" t="s">
        <v>859</v>
      </c>
      <c r="AA36" s="299" t="s">
        <v>850</v>
      </c>
      <c r="AB36" s="299" t="s">
        <v>860</v>
      </c>
      <c r="AC36" s="299" t="s">
        <v>525</v>
      </c>
      <c r="AD36" s="299" t="s">
        <v>416</v>
      </c>
      <c r="AE36" s="299" t="s">
        <v>416</v>
      </c>
      <c r="AF36" s="299" t="s">
        <v>415</v>
      </c>
      <c r="AG36" s="299" t="s">
        <v>432</v>
      </c>
      <c r="AH36" s="299" t="s">
        <v>432</v>
      </c>
      <c r="AI36" s="299" t="s">
        <v>416</v>
      </c>
      <c r="AJ36" s="299" t="s">
        <v>574</v>
      </c>
      <c r="AK36" s="299" t="s">
        <v>600</v>
      </c>
      <c r="AL36" s="299" t="s">
        <v>861</v>
      </c>
      <c r="AM36" s="299" t="s">
        <v>416</v>
      </c>
      <c r="AN36" s="299" t="s">
        <v>416</v>
      </c>
      <c r="AO36" s="299" t="s">
        <v>416</v>
      </c>
      <c r="AP36" s="299">
        <v>3.2</v>
      </c>
      <c r="AQ36" s="299" t="s">
        <v>855</v>
      </c>
      <c r="AR36" s="299" t="s">
        <v>839</v>
      </c>
      <c r="AS36" s="299" t="s">
        <v>850</v>
      </c>
      <c r="AT36" s="299" t="s">
        <v>862</v>
      </c>
      <c r="AU36" s="299" t="s">
        <v>858</v>
      </c>
      <c r="AV36" s="299" t="s">
        <v>841</v>
      </c>
      <c r="AW36" s="299" t="s">
        <v>438</v>
      </c>
      <c r="AX36" s="299" t="s">
        <v>427</v>
      </c>
      <c r="AY36" s="299" t="s">
        <v>842</v>
      </c>
      <c r="AZ36" s="299" t="s">
        <v>843</v>
      </c>
      <c r="BA36" s="299" t="s">
        <v>844</v>
      </c>
      <c r="BB36" s="299" t="s">
        <v>795</v>
      </c>
      <c r="BC36" s="299" t="s">
        <v>495</v>
      </c>
      <c r="BD36" s="299">
        <v>1</v>
      </c>
      <c r="BE36" s="299" t="s">
        <v>845</v>
      </c>
      <c r="BF36" s="299" t="s">
        <v>415</v>
      </c>
      <c r="BG36" s="299" t="s">
        <v>432</v>
      </c>
      <c r="BH36" s="299" t="s">
        <v>846</v>
      </c>
      <c r="BI36" s="299" t="s">
        <v>847</v>
      </c>
      <c r="BJ36" s="299" t="s">
        <v>487</v>
      </c>
      <c r="BK36" s="299" t="s">
        <v>599</v>
      </c>
      <c r="BL36" s="299" t="s">
        <v>600</v>
      </c>
      <c r="BM36" s="299" t="s">
        <v>848</v>
      </c>
      <c r="BN36" s="299" t="s">
        <v>836</v>
      </c>
      <c r="BO36" s="299" t="s">
        <v>839</v>
      </c>
      <c r="BP36" s="299" t="s">
        <v>799</v>
      </c>
      <c r="BQ36" s="299" t="s">
        <v>849</v>
      </c>
      <c r="BR36" s="299" t="s">
        <v>841</v>
      </c>
      <c r="BS36" s="299" t="s">
        <v>259</v>
      </c>
      <c r="BT36" s="299" t="s">
        <v>801</v>
      </c>
      <c r="BU36" s="299" t="s">
        <v>427</v>
      </c>
      <c r="BV36" s="299">
        <v>3</v>
      </c>
      <c r="BW36" s="299" t="s">
        <v>802</v>
      </c>
      <c r="BX36" s="299" t="s">
        <v>803</v>
      </c>
      <c r="BY36" s="299" t="s">
        <v>699</v>
      </c>
      <c r="BZ36" s="299">
        <v>1</v>
      </c>
      <c r="CA36" s="299" t="s">
        <v>804</v>
      </c>
      <c r="CB36" s="299" t="s">
        <v>795</v>
      </c>
      <c r="CC36" s="299" t="s">
        <v>799</v>
      </c>
      <c r="CD36" s="299" t="s">
        <v>805</v>
      </c>
      <c r="CE36" s="299" t="s">
        <v>801</v>
      </c>
      <c r="CF36" s="299" t="s">
        <v>427</v>
      </c>
      <c r="CG36" s="299" t="s">
        <v>291</v>
      </c>
      <c r="CH36" s="299" t="s">
        <v>427</v>
      </c>
      <c r="CI36" s="299" t="s">
        <v>458</v>
      </c>
      <c r="CJ36" s="299" t="s">
        <v>459</v>
      </c>
      <c r="CK36" s="299" t="s">
        <v>427</v>
      </c>
      <c r="CL36" s="299" t="s">
        <v>321</v>
      </c>
      <c r="CM36" s="299" t="s">
        <v>321</v>
      </c>
      <c r="CN36" s="299" t="s">
        <v>321</v>
      </c>
    </row>
    <row r="37" spans="1:92" x14ac:dyDescent="0.25">
      <c r="A37" s="299" t="s">
        <v>863</v>
      </c>
      <c r="B37" s="299" t="s">
        <v>26</v>
      </c>
      <c r="C37" s="299" t="s">
        <v>864</v>
      </c>
      <c r="D37" s="299" t="s">
        <v>578</v>
      </c>
      <c r="E37" s="299" t="s">
        <v>415</v>
      </c>
      <c r="F37" s="299" t="s">
        <v>865</v>
      </c>
      <c r="G37" s="299" t="s">
        <v>417</v>
      </c>
      <c r="H37" s="299">
        <v>1</v>
      </c>
      <c r="I37" s="299" t="s">
        <v>866</v>
      </c>
      <c r="J37" s="299">
        <v>5000</v>
      </c>
      <c r="K37" s="299">
        <v>5000</v>
      </c>
      <c r="L37" s="299" t="s">
        <v>416</v>
      </c>
      <c r="M37" s="299">
        <v>5000</v>
      </c>
      <c r="N37" s="299" t="s">
        <v>416</v>
      </c>
      <c r="O37" s="299" t="s">
        <v>419</v>
      </c>
      <c r="P37" s="299" t="s">
        <v>867</v>
      </c>
      <c r="Q37" s="299" t="s">
        <v>868</v>
      </c>
      <c r="R37" s="299" t="s">
        <v>869</v>
      </c>
      <c r="S37" s="299" t="s">
        <v>321</v>
      </c>
      <c r="T37" s="299" t="s">
        <v>870</v>
      </c>
      <c r="U37" s="299" t="s">
        <v>871</v>
      </c>
      <c r="V37" s="299" t="s">
        <v>872</v>
      </c>
      <c r="W37" s="299" t="s">
        <v>426</v>
      </c>
      <c r="X37" s="299" t="s">
        <v>427</v>
      </c>
      <c r="Y37" s="299" t="s">
        <v>836</v>
      </c>
      <c r="Z37" s="299" t="s">
        <v>873</v>
      </c>
      <c r="AA37" s="299" t="s">
        <v>863</v>
      </c>
      <c r="AB37" s="299" t="s">
        <v>874</v>
      </c>
      <c r="AC37" s="299" t="s">
        <v>626</v>
      </c>
      <c r="AD37" s="299" t="s">
        <v>416</v>
      </c>
      <c r="AE37" s="299" t="s">
        <v>416</v>
      </c>
      <c r="AF37" s="299" t="s">
        <v>415</v>
      </c>
      <c r="AG37" s="299" t="s">
        <v>432</v>
      </c>
      <c r="AH37" s="299" t="s">
        <v>432</v>
      </c>
      <c r="AI37" s="299" t="s">
        <v>416</v>
      </c>
      <c r="AJ37" s="299" t="s">
        <v>588</v>
      </c>
      <c r="AK37" s="299" t="s">
        <v>600</v>
      </c>
      <c r="AL37" s="299" t="s">
        <v>151</v>
      </c>
      <c r="AM37" s="299" t="s">
        <v>416</v>
      </c>
      <c r="AN37" s="299" t="s">
        <v>416</v>
      </c>
      <c r="AO37" s="299" t="s">
        <v>416</v>
      </c>
      <c r="AP37" s="299">
        <v>3.2</v>
      </c>
      <c r="AQ37" s="299" t="s">
        <v>869</v>
      </c>
      <c r="AR37" s="299" t="s">
        <v>839</v>
      </c>
      <c r="AS37" s="299" t="s">
        <v>863</v>
      </c>
      <c r="AT37" s="299" t="s">
        <v>875</v>
      </c>
      <c r="AU37" s="299" t="s">
        <v>872</v>
      </c>
      <c r="AV37" s="299" t="s">
        <v>841</v>
      </c>
      <c r="AW37" s="299" t="s">
        <v>438</v>
      </c>
      <c r="AX37" s="299" t="s">
        <v>427</v>
      </c>
      <c r="AY37" s="299" t="s">
        <v>842</v>
      </c>
      <c r="AZ37" s="299" t="s">
        <v>843</v>
      </c>
      <c r="BA37" s="299" t="s">
        <v>844</v>
      </c>
      <c r="BB37" s="299" t="s">
        <v>795</v>
      </c>
      <c r="BC37" s="299" t="s">
        <v>495</v>
      </c>
      <c r="BD37" s="299">
        <v>1</v>
      </c>
      <c r="BE37" s="299" t="s">
        <v>845</v>
      </c>
      <c r="BF37" s="299" t="s">
        <v>415</v>
      </c>
      <c r="BG37" s="299" t="s">
        <v>432</v>
      </c>
      <c r="BH37" s="299" t="s">
        <v>846</v>
      </c>
      <c r="BI37" s="299" t="s">
        <v>847</v>
      </c>
      <c r="BJ37" s="299" t="s">
        <v>487</v>
      </c>
      <c r="BK37" s="299" t="s">
        <v>599</v>
      </c>
      <c r="BL37" s="299" t="s">
        <v>600</v>
      </c>
      <c r="BM37" s="299" t="s">
        <v>848</v>
      </c>
      <c r="BN37" s="299" t="s">
        <v>836</v>
      </c>
      <c r="BO37" s="299" t="s">
        <v>839</v>
      </c>
      <c r="BP37" s="299" t="s">
        <v>799</v>
      </c>
      <c r="BQ37" s="299" t="s">
        <v>849</v>
      </c>
      <c r="BR37" s="299" t="s">
        <v>841</v>
      </c>
      <c r="BS37" s="299" t="s">
        <v>259</v>
      </c>
      <c r="BT37" s="299" t="s">
        <v>801</v>
      </c>
      <c r="BU37" s="299" t="s">
        <v>427</v>
      </c>
      <c r="BV37" s="299">
        <v>3</v>
      </c>
      <c r="BW37" s="299" t="s">
        <v>802</v>
      </c>
      <c r="BX37" s="299" t="s">
        <v>803</v>
      </c>
      <c r="BY37" s="299" t="s">
        <v>699</v>
      </c>
      <c r="BZ37" s="299">
        <v>1</v>
      </c>
      <c r="CA37" s="299" t="s">
        <v>804</v>
      </c>
      <c r="CB37" s="299" t="s">
        <v>795</v>
      </c>
      <c r="CC37" s="299" t="s">
        <v>799</v>
      </c>
      <c r="CD37" s="299" t="s">
        <v>805</v>
      </c>
      <c r="CE37" s="299" t="s">
        <v>801</v>
      </c>
      <c r="CF37" s="299" t="s">
        <v>427</v>
      </c>
      <c r="CG37" s="299" t="s">
        <v>291</v>
      </c>
      <c r="CH37" s="299" t="s">
        <v>427</v>
      </c>
      <c r="CI37" s="299" t="s">
        <v>458</v>
      </c>
      <c r="CJ37" s="299" t="s">
        <v>459</v>
      </c>
      <c r="CK37" s="299" t="s">
        <v>427</v>
      </c>
      <c r="CL37" s="299" t="s">
        <v>321</v>
      </c>
      <c r="CM37" s="299" t="s">
        <v>321</v>
      </c>
      <c r="CN37" s="299" t="s">
        <v>321</v>
      </c>
    </row>
    <row r="38" spans="1:92" x14ac:dyDescent="0.25">
      <c r="A38" s="299" t="s">
        <v>876</v>
      </c>
      <c r="B38" s="299" t="s">
        <v>26</v>
      </c>
      <c r="C38" s="299" t="s">
        <v>877</v>
      </c>
      <c r="D38" s="299" t="s">
        <v>878</v>
      </c>
      <c r="E38" s="299" t="s">
        <v>415</v>
      </c>
      <c r="F38" s="299" t="s">
        <v>416</v>
      </c>
      <c r="G38" s="299" t="s">
        <v>417</v>
      </c>
      <c r="H38" s="299">
        <v>2</v>
      </c>
      <c r="I38" s="299" t="s">
        <v>605</v>
      </c>
      <c r="J38" s="299">
        <v>2000</v>
      </c>
      <c r="K38" s="299">
        <v>4000</v>
      </c>
      <c r="L38" s="299">
        <v>1000</v>
      </c>
      <c r="M38" s="299">
        <v>2000</v>
      </c>
      <c r="N38" s="299">
        <v>1000</v>
      </c>
      <c r="O38" s="299" t="s">
        <v>419</v>
      </c>
      <c r="P38" s="299" t="s">
        <v>879</v>
      </c>
      <c r="Q38" s="299" t="s">
        <v>880</v>
      </c>
      <c r="R38" s="299" t="s">
        <v>881</v>
      </c>
      <c r="S38" s="299" t="s">
        <v>321</v>
      </c>
      <c r="T38" s="299" t="s">
        <v>882</v>
      </c>
      <c r="U38" s="299" t="s">
        <v>883</v>
      </c>
      <c r="V38" s="299" t="s">
        <v>884</v>
      </c>
      <c r="W38" s="299" t="s">
        <v>426</v>
      </c>
      <c r="X38" s="299" t="s">
        <v>427</v>
      </c>
      <c r="Y38" s="299" t="s">
        <v>428</v>
      </c>
      <c r="Z38" s="299" t="s">
        <v>885</v>
      </c>
      <c r="AA38" s="299" t="s">
        <v>876</v>
      </c>
      <c r="AB38" s="299" t="s">
        <v>886</v>
      </c>
      <c r="AC38" s="299" t="s">
        <v>887</v>
      </c>
      <c r="AD38" s="299" t="s">
        <v>416</v>
      </c>
      <c r="AE38" s="299" t="s">
        <v>416</v>
      </c>
      <c r="AF38" s="299" t="s">
        <v>415</v>
      </c>
      <c r="AG38" s="299" t="s">
        <v>432</v>
      </c>
      <c r="AH38" s="299" t="s">
        <v>432</v>
      </c>
      <c r="AI38" s="299" t="s">
        <v>416</v>
      </c>
      <c r="AJ38" s="299" t="s">
        <v>588</v>
      </c>
      <c r="AK38" s="299" t="s">
        <v>640</v>
      </c>
      <c r="AL38" s="299" t="s">
        <v>888</v>
      </c>
      <c r="AM38" s="299" t="s">
        <v>416</v>
      </c>
      <c r="AN38" s="299" t="s">
        <v>416</v>
      </c>
      <c r="AO38" s="299" t="s">
        <v>416</v>
      </c>
      <c r="AP38" s="299">
        <v>4.0999999999999996</v>
      </c>
      <c r="AQ38" s="299" t="s">
        <v>881</v>
      </c>
      <c r="AR38" s="299" t="s">
        <v>435</v>
      </c>
      <c r="AS38" s="299" t="s">
        <v>876</v>
      </c>
      <c r="AT38" s="299" t="s">
        <v>889</v>
      </c>
      <c r="AU38" s="299" t="s">
        <v>884</v>
      </c>
      <c r="AV38" s="299" t="s">
        <v>437</v>
      </c>
      <c r="AW38" s="299" t="s">
        <v>438</v>
      </c>
      <c r="AX38" s="299" t="s">
        <v>427</v>
      </c>
      <c r="AY38" s="299" t="s">
        <v>439</v>
      </c>
      <c r="AZ38" s="299" t="s">
        <v>440</v>
      </c>
      <c r="BA38" s="299" t="s">
        <v>441</v>
      </c>
      <c r="BB38" s="299" t="s">
        <v>442</v>
      </c>
      <c r="BC38" s="299" t="s">
        <v>443</v>
      </c>
      <c r="BD38" s="299">
        <v>4</v>
      </c>
      <c r="BE38" s="299" t="s">
        <v>444</v>
      </c>
      <c r="BF38" s="299" t="s">
        <v>415</v>
      </c>
      <c r="BG38" s="299" t="s">
        <v>432</v>
      </c>
      <c r="BH38" s="299" t="s">
        <v>445</v>
      </c>
      <c r="BI38" s="299" t="s">
        <v>446</v>
      </c>
      <c r="BJ38" s="299" t="s">
        <v>447</v>
      </c>
      <c r="BK38" s="299" t="s">
        <v>448</v>
      </c>
      <c r="BL38" s="299" t="s">
        <v>434</v>
      </c>
      <c r="BM38" s="299" t="s">
        <v>449</v>
      </c>
      <c r="BN38" s="299" t="s">
        <v>428</v>
      </c>
      <c r="BO38" s="299" t="s">
        <v>435</v>
      </c>
      <c r="BP38" s="299" t="s">
        <v>450</v>
      </c>
      <c r="BQ38" s="299" t="s">
        <v>451</v>
      </c>
      <c r="BR38" s="299" t="s">
        <v>437</v>
      </c>
      <c r="BS38" s="299" t="s">
        <v>259</v>
      </c>
      <c r="BT38" s="299" t="s">
        <v>452</v>
      </c>
      <c r="BU38" s="299" t="s">
        <v>427</v>
      </c>
      <c r="BV38" s="299">
        <v>4</v>
      </c>
      <c r="BW38" s="299" t="s">
        <v>453</v>
      </c>
      <c r="BX38" s="299" t="s">
        <v>454</v>
      </c>
      <c r="BY38" s="299" t="s">
        <v>455</v>
      </c>
      <c r="BZ38" s="299">
        <v>20</v>
      </c>
      <c r="CA38" s="299" t="s">
        <v>456</v>
      </c>
      <c r="CB38" s="299" t="s">
        <v>442</v>
      </c>
      <c r="CC38" s="299" t="s">
        <v>450</v>
      </c>
      <c r="CD38" s="299" t="s">
        <v>457</v>
      </c>
      <c r="CE38" s="299" t="s">
        <v>452</v>
      </c>
      <c r="CF38" s="299" t="s">
        <v>427</v>
      </c>
      <c r="CG38" s="299" t="s">
        <v>291</v>
      </c>
      <c r="CH38" s="299" t="s">
        <v>427</v>
      </c>
      <c r="CI38" s="299" t="s">
        <v>458</v>
      </c>
      <c r="CJ38" s="299" t="s">
        <v>459</v>
      </c>
      <c r="CK38" s="299" t="s">
        <v>427</v>
      </c>
      <c r="CL38" s="299" t="s">
        <v>321</v>
      </c>
      <c r="CM38" s="299" t="s">
        <v>321</v>
      </c>
      <c r="CN38" s="299" t="s">
        <v>321</v>
      </c>
    </row>
    <row r="39" spans="1:92" x14ac:dyDescent="0.25">
      <c r="A39" s="299" t="s">
        <v>890</v>
      </c>
      <c r="B39" s="299" t="s">
        <v>26</v>
      </c>
      <c r="C39" s="299" t="s">
        <v>891</v>
      </c>
      <c r="D39" s="299" t="s">
        <v>892</v>
      </c>
      <c r="E39" s="299" t="s">
        <v>415</v>
      </c>
      <c r="F39" s="299" t="s">
        <v>416</v>
      </c>
      <c r="G39" s="299" t="s">
        <v>417</v>
      </c>
      <c r="H39" s="299">
        <v>1</v>
      </c>
      <c r="I39" s="299" t="s">
        <v>893</v>
      </c>
      <c r="J39" s="299">
        <v>25000</v>
      </c>
      <c r="K39" s="299">
        <v>25000</v>
      </c>
      <c r="L39" s="299" t="s">
        <v>416</v>
      </c>
      <c r="M39" s="299">
        <v>10000</v>
      </c>
      <c r="N39" s="299">
        <v>15000</v>
      </c>
      <c r="O39" s="299" t="s">
        <v>419</v>
      </c>
      <c r="P39" s="299" t="s">
        <v>894</v>
      </c>
      <c r="Q39" s="299" t="s">
        <v>895</v>
      </c>
      <c r="R39" s="299" t="s">
        <v>896</v>
      </c>
      <c r="S39" s="299" t="s">
        <v>321</v>
      </c>
      <c r="T39" s="299" t="s">
        <v>897</v>
      </c>
      <c r="U39" s="299" t="s">
        <v>898</v>
      </c>
      <c r="V39" s="299" t="s">
        <v>899</v>
      </c>
      <c r="W39" s="299" t="s">
        <v>426</v>
      </c>
      <c r="X39" s="299" t="s">
        <v>427</v>
      </c>
      <c r="Y39" s="299" t="s">
        <v>428</v>
      </c>
      <c r="Z39" s="299" t="s">
        <v>900</v>
      </c>
      <c r="AA39" s="299" t="s">
        <v>890</v>
      </c>
      <c r="AB39" s="299" t="s">
        <v>901</v>
      </c>
      <c r="AC39" s="299" t="s">
        <v>626</v>
      </c>
      <c r="AD39" s="299" t="s">
        <v>416</v>
      </c>
      <c r="AE39" s="299" t="s">
        <v>416</v>
      </c>
      <c r="AF39" s="299" t="s">
        <v>415</v>
      </c>
      <c r="AG39" s="299" t="s">
        <v>432</v>
      </c>
      <c r="AH39" s="299" t="s">
        <v>432</v>
      </c>
      <c r="AI39" s="299" t="s">
        <v>416</v>
      </c>
      <c r="AJ39" s="299" t="s">
        <v>588</v>
      </c>
      <c r="AK39" s="299" t="s">
        <v>600</v>
      </c>
      <c r="AL39" s="299" t="s">
        <v>861</v>
      </c>
      <c r="AM39" s="299" t="s">
        <v>416</v>
      </c>
      <c r="AN39" s="299" t="s">
        <v>416</v>
      </c>
      <c r="AO39" s="299" t="s">
        <v>416</v>
      </c>
      <c r="AP39" s="299">
        <v>4.0999999999999996</v>
      </c>
      <c r="AQ39" s="299" t="s">
        <v>896</v>
      </c>
      <c r="AR39" s="299" t="s">
        <v>435</v>
      </c>
      <c r="AS39" s="299" t="s">
        <v>890</v>
      </c>
      <c r="AT39" s="299" t="s">
        <v>902</v>
      </c>
      <c r="AU39" s="299" t="s">
        <v>899</v>
      </c>
      <c r="AV39" s="299" t="s">
        <v>437</v>
      </c>
      <c r="AW39" s="299" t="s">
        <v>438</v>
      </c>
      <c r="AX39" s="299" t="s">
        <v>427</v>
      </c>
      <c r="AY39" s="299" t="s">
        <v>439</v>
      </c>
      <c r="AZ39" s="299" t="s">
        <v>440</v>
      </c>
      <c r="BA39" s="299" t="s">
        <v>441</v>
      </c>
      <c r="BB39" s="299" t="s">
        <v>442</v>
      </c>
      <c r="BC39" s="299" t="s">
        <v>443</v>
      </c>
      <c r="BD39" s="299">
        <v>4</v>
      </c>
      <c r="BE39" s="299" t="s">
        <v>444</v>
      </c>
      <c r="BF39" s="299" t="s">
        <v>415</v>
      </c>
      <c r="BG39" s="299" t="s">
        <v>432</v>
      </c>
      <c r="BH39" s="299" t="s">
        <v>445</v>
      </c>
      <c r="BI39" s="299" t="s">
        <v>446</v>
      </c>
      <c r="BJ39" s="299" t="s">
        <v>447</v>
      </c>
      <c r="BK39" s="299" t="s">
        <v>448</v>
      </c>
      <c r="BL39" s="299" t="s">
        <v>434</v>
      </c>
      <c r="BM39" s="299" t="s">
        <v>449</v>
      </c>
      <c r="BN39" s="299" t="s">
        <v>428</v>
      </c>
      <c r="BO39" s="299" t="s">
        <v>435</v>
      </c>
      <c r="BP39" s="299" t="s">
        <v>450</v>
      </c>
      <c r="BQ39" s="299" t="s">
        <v>451</v>
      </c>
      <c r="BR39" s="299" t="s">
        <v>437</v>
      </c>
      <c r="BS39" s="299" t="s">
        <v>259</v>
      </c>
      <c r="BT39" s="299" t="s">
        <v>452</v>
      </c>
      <c r="BU39" s="299" t="s">
        <v>427</v>
      </c>
      <c r="BV39" s="299">
        <v>4</v>
      </c>
      <c r="BW39" s="299" t="s">
        <v>453</v>
      </c>
      <c r="BX39" s="299" t="s">
        <v>454</v>
      </c>
      <c r="BY39" s="299" t="s">
        <v>455</v>
      </c>
      <c r="BZ39" s="299">
        <v>20</v>
      </c>
      <c r="CA39" s="299" t="s">
        <v>456</v>
      </c>
      <c r="CB39" s="299" t="s">
        <v>442</v>
      </c>
      <c r="CC39" s="299" t="s">
        <v>450</v>
      </c>
      <c r="CD39" s="299" t="s">
        <v>457</v>
      </c>
      <c r="CE39" s="299" t="s">
        <v>452</v>
      </c>
      <c r="CF39" s="299" t="s">
        <v>427</v>
      </c>
      <c r="CG39" s="299" t="s">
        <v>291</v>
      </c>
      <c r="CH39" s="299" t="s">
        <v>427</v>
      </c>
      <c r="CI39" s="299" t="s">
        <v>458</v>
      </c>
      <c r="CJ39" s="299" t="s">
        <v>459</v>
      </c>
      <c r="CK39" s="299" t="s">
        <v>427</v>
      </c>
      <c r="CL39" s="299" t="s">
        <v>321</v>
      </c>
      <c r="CM39" s="299" t="s">
        <v>321</v>
      </c>
      <c r="CN39" s="299" t="s">
        <v>321</v>
      </c>
    </row>
    <row r="40" spans="1:92" x14ac:dyDescent="0.25">
      <c r="A40" s="299" t="s">
        <v>890</v>
      </c>
      <c r="B40" s="299" t="s">
        <v>26</v>
      </c>
      <c r="C40" s="299" t="s">
        <v>903</v>
      </c>
      <c r="D40" s="299" t="s">
        <v>904</v>
      </c>
      <c r="E40" s="299" t="s">
        <v>415</v>
      </c>
      <c r="F40" s="299" t="s">
        <v>416</v>
      </c>
      <c r="G40" s="299" t="s">
        <v>417</v>
      </c>
      <c r="H40" s="299">
        <v>1</v>
      </c>
      <c r="I40" s="299" t="s">
        <v>905</v>
      </c>
      <c r="J40" s="299">
        <v>20686</v>
      </c>
      <c r="K40" s="299">
        <v>20686</v>
      </c>
      <c r="L40" s="299" t="s">
        <v>416</v>
      </c>
      <c r="M40" s="299">
        <v>10343</v>
      </c>
      <c r="N40" s="299">
        <v>10343</v>
      </c>
      <c r="O40" s="299" t="s">
        <v>419</v>
      </c>
      <c r="P40" s="299" t="s">
        <v>894</v>
      </c>
      <c r="Q40" s="299" t="s">
        <v>906</v>
      </c>
      <c r="R40" s="299" t="s">
        <v>896</v>
      </c>
      <c r="S40" s="299" t="s">
        <v>321</v>
      </c>
      <c r="T40" s="299" t="s">
        <v>907</v>
      </c>
      <c r="U40" s="299" t="s">
        <v>908</v>
      </c>
      <c r="V40" s="299" t="s">
        <v>899</v>
      </c>
      <c r="W40" s="299" t="s">
        <v>426</v>
      </c>
      <c r="X40" s="299" t="s">
        <v>427</v>
      </c>
      <c r="Y40" s="299" t="s">
        <v>428</v>
      </c>
      <c r="Z40" s="299" t="s">
        <v>900</v>
      </c>
      <c r="AA40" s="299" t="s">
        <v>890</v>
      </c>
      <c r="AB40" s="299" t="s">
        <v>901</v>
      </c>
      <c r="AC40" s="299" t="s">
        <v>626</v>
      </c>
      <c r="AD40" s="299" t="s">
        <v>416</v>
      </c>
      <c r="AE40" s="299" t="s">
        <v>416</v>
      </c>
      <c r="AF40" s="299" t="s">
        <v>415</v>
      </c>
      <c r="AG40" s="299" t="s">
        <v>432</v>
      </c>
      <c r="AH40" s="299" t="s">
        <v>432</v>
      </c>
      <c r="AI40" s="299" t="s">
        <v>416</v>
      </c>
      <c r="AJ40" s="299" t="s">
        <v>588</v>
      </c>
      <c r="AK40" s="299" t="s">
        <v>600</v>
      </c>
      <c r="AL40" s="299" t="s">
        <v>861</v>
      </c>
      <c r="AM40" s="299" t="s">
        <v>416</v>
      </c>
      <c r="AN40" s="299" t="s">
        <v>416</v>
      </c>
      <c r="AO40" s="299" t="s">
        <v>416</v>
      </c>
      <c r="AP40" s="299">
        <v>4.0999999999999996</v>
      </c>
      <c r="AQ40" s="299" t="s">
        <v>896</v>
      </c>
      <c r="AR40" s="299" t="s">
        <v>435</v>
      </c>
      <c r="AS40" s="299" t="s">
        <v>890</v>
      </c>
      <c r="AT40" s="299" t="s">
        <v>902</v>
      </c>
      <c r="AU40" s="299" t="s">
        <v>899</v>
      </c>
      <c r="AV40" s="299" t="s">
        <v>437</v>
      </c>
      <c r="AW40" s="299" t="s">
        <v>438</v>
      </c>
      <c r="AX40" s="299" t="s">
        <v>427</v>
      </c>
      <c r="AY40" s="299" t="s">
        <v>439</v>
      </c>
      <c r="AZ40" s="299" t="s">
        <v>440</v>
      </c>
      <c r="BA40" s="299" t="s">
        <v>441</v>
      </c>
      <c r="BB40" s="299" t="s">
        <v>442</v>
      </c>
      <c r="BC40" s="299" t="s">
        <v>443</v>
      </c>
      <c r="BD40" s="299">
        <v>4</v>
      </c>
      <c r="BE40" s="299" t="s">
        <v>444</v>
      </c>
      <c r="BF40" s="299" t="s">
        <v>415</v>
      </c>
      <c r="BG40" s="299" t="s">
        <v>432</v>
      </c>
      <c r="BH40" s="299" t="s">
        <v>445</v>
      </c>
      <c r="BI40" s="299" t="s">
        <v>446</v>
      </c>
      <c r="BJ40" s="299" t="s">
        <v>447</v>
      </c>
      <c r="BK40" s="299" t="s">
        <v>448</v>
      </c>
      <c r="BL40" s="299" t="s">
        <v>434</v>
      </c>
      <c r="BM40" s="299" t="s">
        <v>449</v>
      </c>
      <c r="BN40" s="299" t="s">
        <v>428</v>
      </c>
      <c r="BO40" s="299" t="s">
        <v>435</v>
      </c>
      <c r="BP40" s="299" t="s">
        <v>450</v>
      </c>
      <c r="BQ40" s="299" t="s">
        <v>451</v>
      </c>
      <c r="BR40" s="299" t="s">
        <v>437</v>
      </c>
      <c r="BS40" s="299" t="s">
        <v>259</v>
      </c>
      <c r="BT40" s="299" t="s">
        <v>452</v>
      </c>
      <c r="BU40" s="299" t="s">
        <v>427</v>
      </c>
      <c r="BV40" s="299">
        <v>4</v>
      </c>
      <c r="BW40" s="299" t="s">
        <v>453</v>
      </c>
      <c r="BX40" s="299" t="s">
        <v>454</v>
      </c>
      <c r="BY40" s="299" t="s">
        <v>455</v>
      </c>
      <c r="BZ40" s="299">
        <v>20</v>
      </c>
      <c r="CA40" s="299" t="s">
        <v>456</v>
      </c>
      <c r="CB40" s="299" t="s">
        <v>442</v>
      </c>
      <c r="CC40" s="299" t="s">
        <v>450</v>
      </c>
      <c r="CD40" s="299" t="s">
        <v>457</v>
      </c>
      <c r="CE40" s="299" t="s">
        <v>452</v>
      </c>
      <c r="CF40" s="299" t="s">
        <v>427</v>
      </c>
      <c r="CG40" s="299" t="s">
        <v>291</v>
      </c>
      <c r="CH40" s="299" t="s">
        <v>427</v>
      </c>
      <c r="CI40" s="299" t="s">
        <v>458</v>
      </c>
      <c r="CJ40" s="299" t="s">
        <v>459</v>
      </c>
      <c r="CK40" s="299" t="s">
        <v>427</v>
      </c>
      <c r="CL40" s="299" t="s">
        <v>321</v>
      </c>
      <c r="CM40" s="299" t="s">
        <v>321</v>
      </c>
      <c r="CN40" s="299" t="s">
        <v>321</v>
      </c>
    </row>
    <row r="41" spans="1:92" x14ac:dyDescent="0.25">
      <c r="A41" s="299" t="s">
        <v>909</v>
      </c>
      <c r="B41" s="299" t="s">
        <v>26</v>
      </c>
      <c r="C41" s="299" t="s">
        <v>891</v>
      </c>
      <c r="D41" s="299" t="s">
        <v>904</v>
      </c>
      <c r="E41" s="299" t="s">
        <v>415</v>
      </c>
      <c r="F41" s="299" t="s">
        <v>416</v>
      </c>
      <c r="G41" s="299" t="s">
        <v>417</v>
      </c>
      <c r="H41" s="299">
        <v>1</v>
      </c>
      <c r="I41" s="299" t="s">
        <v>910</v>
      </c>
      <c r="J41" s="299">
        <v>16000</v>
      </c>
      <c r="K41" s="299">
        <v>16000</v>
      </c>
      <c r="L41" s="299" t="s">
        <v>416</v>
      </c>
      <c r="M41" s="299">
        <v>16000</v>
      </c>
      <c r="N41" s="299" t="s">
        <v>416</v>
      </c>
      <c r="O41" s="299" t="s">
        <v>419</v>
      </c>
      <c r="P41" s="299" t="s">
        <v>911</v>
      </c>
      <c r="Q41" s="299" t="s">
        <v>912</v>
      </c>
      <c r="R41" s="299" t="s">
        <v>913</v>
      </c>
      <c r="S41" s="299" t="s">
        <v>321</v>
      </c>
      <c r="T41" s="299" t="s">
        <v>897</v>
      </c>
      <c r="U41" s="299" t="s">
        <v>914</v>
      </c>
      <c r="V41" s="299" t="s">
        <v>915</v>
      </c>
      <c r="W41" s="299" t="s">
        <v>426</v>
      </c>
      <c r="X41" s="299" t="s">
        <v>427</v>
      </c>
      <c r="Y41" s="299" t="s">
        <v>428</v>
      </c>
      <c r="Z41" s="299" t="s">
        <v>916</v>
      </c>
      <c r="AA41" s="299" t="s">
        <v>909</v>
      </c>
      <c r="AB41" s="299" t="s">
        <v>917</v>
      </c>
      <c r="AC41" s="299" t="s">
        <v>626</v>
      </c>
      <c r="AD41" s="299" t="s">
        <v>416</v>
      </c>
      <c r="AE41" s="299" t="s">
        <v>416</v>
      </c>
      <c r="AF41" s="299" t="s">
        <v>415</v>
      </c>
      <c r="AG41" s="299" t="s">
        <v>432</v>
      </c>
      <c r="AH41" s="299" t="s">
        <v>432</v>
      </c>
      <c r="AI41" s="299" t="s">
        <v>416</v>
      </c>
      <c r="AJ41" s="299" t="s">
        <v>640</v>
      </c>
      <c r="AK41" s="299" t="s">
        <v>434</v>
      </c>
      <c r="AL41" s="299" t="s">
        <v>162</v>
      </c>
      <c r="AM41" s="299" t="s">
        <v>416</v>
      </c>
      <c r="AN41" s="299" t="s">
        <v>416</v>
      </c>
      <c r="AO41" s="299" t="s">
        <v>416</v>
      </c>
      <c r="AP41" s="299">
        <v>4.0999999999999996</v>
      </c>
      <c r="AQ41" s="299" t="s">
        <v>913</v>
      </c>
      <c r="AR41" s="299" t="s">
        <v>435</v>
      </c>
      <c r="AS41" s="299" t="s">
        <v>909</v>
      </c>
      <c r="AT41" s="299" t="s">
        <v>918</v>
      </c>
      <c r="AU41" s="299" t="s">
        <v>915</v>
      </c>
      <c r="AV41" s="299" t="s">
        <v>437</v>
      </c>
      <c r="AW41" s="299" t="s">
        <v>438</v>
      </c>
      <c r="AX41" s="299" t="s">
        <v>427</v>
      </c>
      <c r="AY41" s="299" t="s">
        <v>439</v>
      </c>
      <c r="AZ41" s="299" t="s">
        <v>440</v>
      </c>
      <c r="BA41" s="299" t="s">
        <v>441</v>
      </c>
      <c r="BB41" s="299" t="s">
        <v>442</v>
      </c>
      <c r="BC41" s="299" t="s">
        <v>443</v>
      </c>
      <c r="BD41" s="299">
        <v>4</v>
      </c>
      <c r="BE41" s="299" t="s">
        <v>444</v>
      </c>
      <c r="BF41" s="299" t="s">
        <v>415</v>
      </c>
      <c r="BG41" s="299" t="s">
        <v>432</v>
      </c>
      <c r="BH41" s="299" t="s">
        <v>445</v>
      </c>
      <c r="BI41" s="299" t="s">
        <v>446</v>
      </c>
      <c r="BJ41" s="299" t="s">
        <v>447</v>
      </c>
      <c r="BK41" s="299" t="s">
        <v>448</v>
      </c>
      <c r="BL41" s="299" t="s">
        <v>434</v>
      </c>
      <c r="BM41" s="299" t="s">
        <v>449</v>
      </c>
      <c r="BN41" s="299" t="s">
        <v>428</v>
      </c>
      <c r="BO41" s="299" t="s">
        <v>435</v>
      </c>
      <c r="BP41" s="299" t="s">
        <v>450</v>
      </c>
      <c r="BQ41" s="299" t="s">
        <v>451</v>
      </c>
      <c r="BR41" s="299" t="s">
        <v>437</v>
      </c>
      <c r="BS41" s="299" t="s">
        <v>259</v>
      </c>
      <c r="BT41" s="299" t="s">
        <v>452</v>
      </c>
      <c r="BU41" s="299" t="s">
        <v>427</v>
      </c>
      <c r="BV41" s="299">
        <v>4</v>
      </c>
      <c r="BW41" s="299" t="s">
        <v>453</v>
      </c>
      <c r="BX41" s="299" t="s">
        <v>454</v>
      </c>
      <c r="BY41" s="299" t="s">
        <v>455</v>
      </c>
      <c r="BZ41" s="299">
        <v>20</v>
      </c>
      <c r="CA41" s="299" t="s">
        <v>456</v>
      </c>
      <c r="CB41" s="299" t="s">
        <v>442</v>
      </c>
      <c r="CC41" s="299" t="s">
        <v>450</v>
      </c>
      <c r="CD41" s="299" t="s">
        <v>457</v>
      </c>
      <c r="CE41" s="299" t="s">
        <v>452</v>
      </c>
      <c r="CF41" s="299" t="s">
        <v>427</v>
      </c>
      <c r="CG41" s="299" t="s">
        <v>291</v>
      </c>
      <c r="CH41" s="299" t="s">
        <v>427</v>
      </c>
      <c r="CI41" s="299" t="s">
        <v>458</v>
      </c>
      <c r="CJ41" s="299" t="s">
        <v>459</v>
      </c>
      <c r="CK41" s="299" t="s">
        <v>427</v>
      </c>
      <c r="CL41" s="299" t="s">
        <v>321</v>
      </c>
      <c r="CM41" s="299" t="s">
        <v>321</v>
      </c>
      <c r="CN41" s="299" t="s">
        <v>321</v>
      </c>
    </row>
    <row r="42" spans="1:92" x14ac:dyDescent="0.25">
      <c r="A42" s="299" t="s">
        <v>412</v>
      </c>
      <c r="B42" s="299" t="s">
        <v>28</v>
      </c>
      <c r="C42" s="299" t="s">
        <v>919</v>
      </c>
      <c r="D42" s="299" t="s">
        <v>920</v>
      </c>
      <c r="E42" s="299" t="s">
        <v>415</v>
      </c>
      <c r="F42" s="299" t="s">
        <v>416</v>
      </c>
      <c r="G42" s="299" t="s">
        <v>921</v>
      </c>
      <c r="H42" s="299">
        <v>1</v>
      </c>
      <c r="I42" s="299" t="s">
        <v>416</v>
      </c>
      <c r="J42" s="299">
        <v>15000</v>
      </c>
      <c r="K42" s="299">
        <v>15000</v>
      </c>
      <c r="L42" s="299">
        <v>7500</v>
      </c>
      <c r="M42" s="299">
        <v>7500</v>
      </c>
      <c r="N42" s="299" t="s">
        <v>416</v>
      </c>
      <c r="O42" s="299" t="s">
        <v>419</v>
      </c>
      <c r="P42" s="299" t="s">
        <v>420</v>
      </c>
      <c r="Q42" s="299" t="s">
        <v>922</v>
      </c>
      <c r="R42" s="299" t="s">
        <v>422</v>
      </c>
      <c r="S42" s="299" t="s">
        <v>321</v>
      </c>
      <c r="T42" s="299" t="s">
        <v>923</v>
      </c>
      <c r="U42" s="299" t="s">
        <v>924</v>
      </c>
      <c r="V42" s="299" t="s">
        <v>425</v>
      </c>
      <c r="W42" s="299" t="s">
        <v>426</v>
      </c>
      <c r="X42" s="299" t="s">
        <v>427</v>
      </c>
      <c r="Y42" s="299" t="s">
        <v>428</v>
      </c>
      <c r="Z42" s="299" t="s">
        <v>429</v>
      </c>
      <c r="AA42" s="299" t="s">
        <v>412</v>
      </c>
      <c r="AB42" s="299" t="s">
        <v>430</v>
      </c>
      <c r="AC42" s="299" t="s">
        <v>431</v>
      </c>
      <c r="AD42" s="299" t="s">
        <v>416</v>
      </c>
      <c r="AE42" s="299" t="s">
        <v>416</v>
      </c>
      <c r="AF42" s="299" t="s">
        <v>415</v>
      </c>
      <c r="AG42" s="299" t="s">
        <v>432</v>
      </c>
      <c r="AH42" s="299" t="s">
        <v>432</v>
      </c>
      <c r="AI42" s="299" t="s">
        <v>416</v>
      </c>
      <c r="AJ42" s="299" t="s">
        <v>433</v>
      </c>
      <c r="AK42" s="299" t="s">
        <v>434</v>
      </c>
      <c r="AL42" s="299" t="s">
        <v>416</v>
      </c>
      <c r="AM42" s="299" t="s">
        <v>416</v>
      </c>
      <c r="AN42" s="299" t="s">
        <v>416</v>
      </c>
      <c r="AO42" s="299" t="s">
        <v>416</v>
      </c>
      <c r="AP42" s="299">
        <v>4.0999999999999996</v>
      </c>
      <c r="AQ42" s="299" t="s">
        <v>422</v>
      </c>
      <c r="AR42" s="299" t="s">
        <v>435</v>
      </c>
      <c r="AS42" s="299" t="s">
        <v>412</v>
      </c>
      <c r="AT42" s="299" t="s">
        <v>436</v>
      </c>
      <c r="AU42" s="299" t="s">
        <v>425</v>
      </c>
      <c r="AV42" s="299" t="s">
        <v>437</v>
      </c>
      <c r="AW42" s="299" t="s">
        <v>438</v>
      </c>
      <c r="AX42" s="299" t="s">
        <v>427</v>
      </c>
      <c r="AY42" s="299" t="s">
        <v>439</v>
      </c>
      <c r="AZ42" s="299" t="s">
        <v>440</v>
      </c>
      <c r="BA42" s="299" t="s">
        <v>441</v>
      </c>
      <c r="BB42" s="299" t="s">
        <v>442</v>
      </c>
      <c r="BC42" s="299" t="s">
        <v>443</v>
      </c>
      <c r="BD42" s="299">
        <v>4</v>
      </c>
      <c r="BE42" s="299" t="s">
        <v>444</v>
      </c>
      <c r="BF42" s="299" t="s">
        <v>415</v>
      </c>
      <c r="BG42" s="299" t="s">
        <v>432</v>
      </c>
      <c r="BH42" s="299" t="s">
        <v>445</v>
      </c>
      <c r="BI42" s="299" t="s">
        <v>446</v>
      </c>
      <c r="BJ42" s="299" t="s">
        <v>447</v>
      </c>
      <c r="BK42" s="299" t="s">
        <v>448</v>
      </c>
      <c r="BL42" s="299" t="s">
        <v>434</v>
      </c>
      <c r="BM42" s="299" t="s">
        <v>449</v>
      </c>
      <c r="BN42" s="299" t="s">
        <v>428</v>
      </c>
      <c r="BO42" s="299" t="s">
        <v>435</v>
      </c>
      <c r="BP42" s="299" t="s">
        <v>450</v>
      </c>
      <c r="BQ42" s="299" t="s">
        <v>451</v>
      </c>
      <c r="BR42" s="299" t="s">
        <v>437</v>
      </c>
      <c r="BS42" s="299" t="s">
        <v>259</v>
      </c>
      <c r="BT42" s="299" t="s">
        <v>452</v>
      </c>
      <c r="BU42" s="299" t="s">
        <v>427</v>
      </c>
      <c r="BV42" s="299">
        <v>4</v>
      </c>
      <c r="BW42" s="299" t="s">
        <v>453</v>
      </c>
      <c r="BX42" s="299" t="s">
        <v>454</v>
      </c>
      <c r="BY42" s="299" t="s">
        <v>455</v>
      </c>
      <c r="BZ42" s="299">
        <v>20</v>
      </c>
      <c r="CA42" s="299" t="s">
        <v>456</v>
      </c>
      <c r="CB42" s="299" t="s">
        <v>442</v>
      </c>
      <c r="CC42" s="299" t="s">
        <v>450</v>
      </c>
      <c r="CD42" s="299" t="s">
        <v>457</v>
      </c>
      <c r="CE42" s="299" t="s">
        <v>452</v>
      </c>
      <c r="CF42" s="299" t="s">
        <v>427</v>
      </c>
      <c r="CG42" s="299" t="s">
        <v>291</v>
      </c>
      <c r="CH42" s="299" t="s">
        <v>427</v>
      </c>
      <c r="CI42" s="299" t="s">
        <v>458</v>
      </c>
      <c r="CJ42" s="299" t="s">
        <v>459</v>
      </c>
      <c r="CK42" s="299" t="s">
        <v>427</v>
      </c>
      <c r="CL42" s="299" t="s">
        <v>321</v>
      </c>
      <c r="CM42" s="299" t="s">
        <v>321</v>
      </c>
      <c r="CN42" s="299" t="s">
        <v>321</v>
      </c>
    </row>
    <row r="43" spans="1:92" x14ac:dyDescent="0.25">
      <c r="A43" s="299"/>
      <c r="B43" s="299"/>
      <c r="C43" s="299"/>
      <c r="D43" s="299"/>
      <c r="E43" s="299"/>
      <c r="F43" s="299"/>
      <c r="G43" s="299"/>
      <c r="H43" s="299"/>
      <c r="I43" s="299"/>
      <c r="J43" s="299"/>
      <c r="K43" s="299"/>
      <c r="L43" s="299"/>
      <c r="M43" s="299"/>
      <c r="N43" s="299"/>
      <c r="O43" s="299"/>
      <c r="P43" s="299"/>
      <c r="Q43" s="299"/>
      <c r="R43" s="299"/>
      <c r="S43" s="299"/>
      <c r="T43" s="299"/>
      <c r="U43" s="299"/>
      <c r="V43" s="299"/>
      <c r="W43" s="299"/>
      <c r="X43" s="299"/>
      <c r="Y43" s="299"/>
      <c r="Z43" s="299"/>
      <c r="AA43" s="299"/>
      <c r="AB43" s="299"/>
      <c r="AC43" s="299"/>
      <c r="AD43" s="299"/>
      <c r="AE43" s="299"/>
      <c r="AF43" s="299"/>
      <c r="AG43" s="299"/>
      <c r="AH43" s="299"/>
      <c r="AI43" s="299"/>
      <c r="AJ43" s="299"/>
      <c r="AK43" s="299"/>
      <c r="AL43" s="299"/>
      <c r="AM43" s="299"/>
      <c r="AN43" s="299"/>
      <c r="AO43" s="299"/>
      <c r="AP43" s="299"/>
      <c r="AQ43" s="299"/>
      <c r="AR43" s="299"/>
      <c r="AS43" s="299"/>
      <c r="AT43" s="299"/>
      <c r="AU43" s="299"/>
      <c r="AV43" s="299"/>
      <c r="AW43" s="299"/>
      <c r="AX43" s="299"/>
      <c r="AY43" s="299"/>
      <c r="AZ43" s="299"/>
      <c r="BA43" s="299"/>
      <c r="BB43" s="299"/>
      <c r="BC43" s="299"/>
      <c r="BD43" s="299"/>
      <c r="BE43" s="299"/>
      <c r="BF43" s="299"/>
      <c r="BG43" s="299"/>
      <c r="BH43" s="299"/>
      <c r="BI43" s="299"/>
      <c r="BJ43" s="299"/>
      <c r="BK43" s="299"/>
      <c r="BL43" s="299"/>
      <c r="BM43" s="299"/>
      <c r="BN43" s="299"/>
      <c r="BO43" s="299"/>
      <c r="BP43" s="299"/>
      <c r="BQ43" s="299"/>
      <c r="BR43" s="299"/>
      <c r="BS43" s="299"/>
      <c r="BT43" s="299"/>
      <c r="BU43" s="299"/>
      <c r="BV43" s="299"/>
      <c r="BW43" s="299"/>
      <c r="BX43" s="299"/>
      <c r="BY43" s="299"/>
      <c r="BZ43" s="299"/>
      <c r="CA43" s="299"/>
      <c r="CB43" s="299"/>
      <c r="CC43" s="299"/>
      <c r="CD43" s="299"/>
      <c r="CE43" s="299"/>
      <c r="CF43" s="299"/>
      <c r="CG43" s="299"/>
      <c r="CH43" s="299"/>
      <c r="CI43" s="299"/>
      <c r="CJ43" s="299"/>
      <c r="CK43" s="299"/>
      <c r="CL43" s="299"/>
      <c r="CM43" s="299"/>
      <c r="CN43" s="299"/>
    </row>
    <row r="44" spans="1:92" x14ac:dyDescent="0.25">
      <c r="A44" s="299"/>
      <c r="B44" s="299"/>
      <c r="C44" s="299"/>
      <c r="D44" s="299"/>
      <c r="E44" s="299"/>
      <c r="F44" s="299"/>
      <c r="G44" s="299"/>
      <c r="H44" s="299"/>
      <c r="I44" s="299"/>
      <c r="J44" s="299"/>
      <c r="K44" s="299"/>
      <c r="L44" s="299"/>
      <c r="M44" s="299"/>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99"/>
      <c r="AR44" s="299"/>
      <c r="AS44" s="299"/>
      <c r="AT44" s="299"/>
      <c r="AU44" s="299"/>
      <c r="AV44" s="299"/>
      <c r="AW44" s="299"/>
      <c r="AX44" s="299"/>
      <c r="AY44" s="299"/>
      <c r="AZ44" s="299"/>
      <c r="BA44" s="299"/>
      <c r="BB44" s="299"/>
      <c r="BC44" s="299"/>
      <c r="BD44" s="299"/>
      <c r="BE44" s="299"/>
      <c r="BF44" s="299"/>
      <c r="BG44" s="299"/>
      <c r="BH44" s="299"/>
      <c r="BI44" s="299"/>
      <c r="BJ44" s="299"/>
      <c r="BK44" s="299"/>
      <c r="BL44" s="299"/>
      <c r="BM44" s="299"/>
      <c r="BN44" s="299"/>
      <c r="BO44" s="299"/>
      <c r="BP44" s="299"/>
      <c r="BQ44" s="299"/>
      <c r="BR44" s="299"/>
      <c r="BS44" s="299"/>
      <c r="BT44" s="299"/>
      <c r="BU44" s="299"/>
      <c r="BV44" s="299"/>
      <c r="BW44" s="299"/>
      <c r="BX44" s="299"/>
      <c r="BY44" s="299"/>
      <c r="BZ44" s="299"/>
      <c r="CA44" s="299"/>
      <c r="CB44" s="299"/>
      <c r="CC44" s="299"/>
      <c r="CD44" s="299"/>
      <c r="CE44" s="299"/>
      <c r="CF44" s="299"/>
      <c r="CG44" s="299"/>
      <c r="CH44" s="299"/>
      <c r="CI44" s="299"/>
      <c r="CJ44" s="299"/>
      <c r="CK44" s="299"/>
      <c r="CL44" s="299"/>
      <c r="CM44" s="299"/>
      <c r="CN44" s="299"/>
    </row>
    <row r="45" spans="1:92" x14ac:dyDescent="0.25">
      <c r="A45" s="299"/>
      <c r="B45" s="299"/>
      <c r="C45" s="299"/>
      <c r="D45" s="299"/>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299"/>
      <c r="AL45" s="299"/>
      <c r="AM45" s="299"/>
      <c r="AN45" s="299"/>
      <c r="AO45" s="299"/>
      <c r="AP45" s="299"/>
      <c r="AQ45" s="299"/>
      <c r="AR45" s="299"/>
      <c r="AS45" s="299"/>
      <c r="AT45" s="299"/>
      <c r="AU45" s="299"/>
      <c r="AV45" s="299"/>
      <c r="AW45" s="299"/>
      <c r="AX45" s="299"/>
      <c r="AY45" s="299"/>
      <c r="AZ45" s="299"/>
      <c r="BA45" s="299"/>
      <c r="BB45" s="299"/>
      <c r="BC45" s="299"/>
      <c r="BD45" s="299"/>
      <c r="BE45" s="299"/>
      <c r="BF45" s="299"/>
      <c r="BG45" s="299"/>
      <c r="BH45" s="299"/>
      <c r="BI45" s="299"/>
      <c r="BJ45" s="299"/>
      <c r="BK45" s="299"/>
      <c r="BL45" s="299"/>
      <c r="BM45" s="299"/>
      <c r="BN45" s="299"/>
      <c r="BO45" s="299"/>
      <c r="BP45" s="299"/>
      <c r="BQ45" s="299"/>
      <c r="BR45" s="299"/>
      <c r="BS45" s="299"/>
      <c r="BT45" s="299"/>
      <c r="BU45" s="299"/>
      <c r="BV45" s="299"/>
      <c r="BW45" s="299"/>
      <c r="BX45" s="299"/>
      <c r="BY45" s="299"/>
      <c r="BZ45" s="299"/>
      <c r="CA45" s="299"/>
      <c r="CB45" s="299"/>
      <c r="CC45" s="299"/>
      <c r="CD45" s="299"/>
      <c r="CE45" s="299"/>
      <c r="CF45" s="299"/>
      <c r="CG45" s="299"/>
      <c r="CH45" s="299"/>
      <c r="CI45" s="299"/>
      <c r="CJ45" s="299"/>
      <c r="CK45" s="299"/>
      <c r="CL45" s="299"/>
      <c r="CM45" s="299"/>
      <c r="CN45" s="299"/>
    </row>
    <row r="46" spans="1:92"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99"/>
      <c r="AU46" s="299"/>
      <c r="AV46" s="299"/>
      <c r="AW46" s="299"/>
      <c r="AX46" s="299"/>
      <c r="AY46" s="299"/>
      <c r="AZ46" s="299"/>
      <c r="BA46" s="299"/>
      <c r="BB46" s="299"/>
      <c r="BC46" s="299"/>
      <c r="BD46" s="299"/>
      <c r="BE46" s="299"/>
      <c r="BF46" s="299"/>
      <c r="BG46" s="299"/>
      <c r="BH46" s="299"/>
      <c r="BI46" s="299"/>
      <c r="BJ46" s="299"/>
      <c r="BK46" s="299"/>
      <c r="BL46" s="299"/>
      <c r="BM46" s="299"/>
      <c r="BN46" s="299"/>
      <c r="BO46" s="299"/>
      <c r="BP46" s="299"/>
      <c r="BQ46" s="299"/>
      <c r="BR46" s="299"/>
      <c r="BS46" s="299"/>
      <c r="BT46" s="299"/>
      <c r="BU46" s="299"/>
      <c r="BV46" s="299"/>
      <c r="BW46" s="299"/>
      <c r="BX46" s="299"/>
      <c r="BY46" s="299"/>
      <c r="BZ46" s="299"/>
      <c r="CA46" s="299"/>
      <c r="CB46" s="299"/>
      <c r="CC46" s="299"/>
      <c r="CD46" s="299"/>
      <c r="CE46" s="299"/>
      <c r="CF46" s="299"/>
      <c r="CG46" s="299"/>
      <c r="CH46" s="299"/>
      <c r="CI46" s="299"/>
      <c r="CJ46" s="299"/>
      <c r="CK46" s="299"/>
      <c r="CL46" s="299"/>
      <c r="CM46" s="299"/>
      <c r="CN46" s="299"/>
    </row>
    <row r="47" spans="1:92" x14ac:dyDescent="0.25">
      <c r="A47" s="299"/>
      <c r="B47" s="299"/>
      <c r="C47" s="299"/>
      <c r="D47" s="299"/>
      <c r="E47" s="299"/>
      <c r="F47" s="299"/>
      <c r="G47" s="299"/>
      <c r="H47" s="299"/>
      <c r="I47" s="299"/>
      <c r="J47" s="299"/>
      <c r="K47" s="299"/>
      <c r="L47" s="299"/>
      <c r="M47" s="299"/>
      <c r="N47" s="299"/>
      <c r="O47" s="299"/>
      <c r="P47" s="299"/>
      <c r="Q47" s="299"/>
      <c r="R47" s="299"/>
      <c r="S47" s="299"/>
      <c r="T47" s="299"/>
      <c r="U47" s="299"/>
      <c r="V47" s="299"/>
      <c r="W47" s="299"/>
      <c r="X47" s="299"/>
      <c r="Y47" s="299"/>
      <c r="Z47" s="299"/>
      <c r="AA47" s="299"/>
      <c r="AB47" s="299"/>
      <c r="AC47" s="299"/>
      <c r="AD47" s="299"/>
      <c r="AE47" s="299"/>
      <c r="AF47" s="299"/>
      <c r="AG47" s="299"/>
      <c r="AH47" s="299"/>
      <c r="AI47" s="299"/>
      <c r="AJ47" s="299"/>
      <c r="AK47" s="299"/>
      <c r="AL47" s="299"/>
      <c r="AM47" s="299"/>
      <c r="AN47" s="299"/>
      <c r="AO47" s="299"/>
      <c r="AP47" s="299"/>
      <c r="AQ47" s="299"/>
      <c r="AR47" s="299"/>
      <c r="AS47" s="299"/>
      <c r="AT47" s="299"/>
      <c r="AU47" s="299"/>
      <c r="AV47" s="299"/>
      <c r="AW47" s="299"/>
      <c r="AX47" s="299"/>
      <c r="AY47" s="299"/>
      <c r="AZ47" s="299"/>
      <c r="BA47" s="299"/>
      <c r="BB47" s="299"/>
      <c r="BC47" s="299"/>
      <c r="BD47" s="299"/>
      <c r="BE47" s="299"/>
      <c r="BF47" s="299"/>
      <c r="BG47" s="299"/>
      <c r="BH47" s="299"/>
      <c r="BI47" s="299"/>
      <c r="BJ47" s="299"/>
      <c r="BK47" s="299"/>
      <c r="BL47" s="299"/>
      <c r="BM47" s="299"/>
      <c r="BN47" s="299"/>
      <c r="BO47" s="299"/>
      <c r="BP47" s="299"/>
      <c r="BQ47" s="299"/>
      <c r="BR47" s="299"/>
      <c r="BS47" s="299"/>
      <c r="BT47" s="299"/>
      <c r="BU47" s="299"/>
      <c r="BV47" s="299"/>
      <c r="BW47" s="299"/>
      <c r="BX47" s="299"/>
      <c r="BY47" s="299"/>
      <c r="BZ47" s="299"/>
      <c r="CA47" s="299"/>
      <c r="CB47" s="299"/>
      <c r="CC47" s="299"/>
      <c r="CD47" s="299"/>
      <c r="CE47" s="299"/>
      <c r="CF47" s="299"/>
      <c r="CG47" s="299"/>
      <c r="CH47" s="299"/>
      <c r="CI47" s="299"/>
      <c r="CJ47" s="299"/>
      <c r="CK47" s="299"/>
      <c r="CL47" s="299"/>
      <c r="CM47" s="299"/>
      <c r="CN47" s="299"/>
    </row>
    <row r="48" spans="1:92" x14ac:dyDescent="0.25">
      <c r="A48" s="299"/>
      <c r="B48" s="299"/>
      <c r="C48" s="299"/>
      <c r="D48" s="299"/>
      <c r="E48" s="299"/>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299"/>
      <c r="AJ48" s="299"/>
      <c r="AK48" s="299"/>
      <c r="AL48" s="299"/>
      <c r="AM48" s="299"/>
      <c r="AN48" s="299"/>
      <c r="AO48" s="299"/>
      <c r="AP48" s="299"/>
      <c r="AQ48" s="299"/>
      <c r="AR48" s="299"/>
      <c r="AS48" s="299"/>
      <c r="AT48" s="299"/>
      <c r="AU48" s="299"/>
      <c r="AV48" s="299"/>
      <c r="AW48" s="299"/>
      <c r="AX48" s="299"/>
      <c r="AY48" s="299"/>
      <c r="AZ48" s="299"/>
      <c r="BA48" s="299"/>
      <c r="BB48" s="299"/>
      <c r="BC48" s="299"/>
      <c r="BD48" s="299"/>
      <c r="BE48" s="299"/>
      <c r="BF48" s="299"/>
      <c r="BG48" s="299"/>
      <c r="BH48" s="299"/>
      <c r="BI48" s="299"/>
      <c r="BJ48" s="299"/>
      <c r="BK48" s="299"/>
      <c r="BL48" s="299"/>
      <c r="BM48" s="299"/>
      <c r="BN48" s="299"/>
      <c r="BO48" s="299"/>
      <c r="BP48" s="299"/>
      <c r="BQ48" s="299"/>
      <c r="BR48" s="299"/>
      <c r="BS48" s="299"/>
      <c r="BT48" s="299"/>
      <c r="BU48" s="299"/>
      <c r="BV48" s="299"/>
      <c r="BW48" s="299"/>
      <c r="BX48" s="299"/>
      <c r="BY48" s="299"/>
      <c r="BZ48" s="299"/>
      <c r="CA48" s="299"/>
      <c r="CB48" s="299"/>
      <c r="CC48" s="299"/>
      <c r="CD48" s="299"/>
      <c r="CE48" s="299"/>
      <c r="CF48" s="299"/>
      <c r="CG48" s="299"/>
      <c r="CH48" s="299"/>
      <c r="CI48" s="299"/>
      <c r="CJ48" s="299"/>
      <c r="CK48" s="299"/>
      <c r="CL48" s="299"/>
      <c r="CM48" s="299"/>
      <c r="CN48" s="299"/>
    </row>
    <row r="49" spans="1:92" x14ac:dyDescent="0.25">
      <c r="A49" s="299"/>
      <c r="B49" s="299"/>
      <c r="C49" s="299"/>
      <c r="D49" s="299"/>
      <c r="E49" s="299"/>
      <c r="F49" s="299"/>
      <c r="G49" s="299"/>
      <c r="H49" s="299"/>
      <c r="I49" s="299"/>
      <c r="J49" s="299"/>
      <c r="K49" s="299"/>
      <c r="L49" s="299"/>
      <c r="M49" s="299"/>
      <c r="N49" s="299"/>
      <c r="O49" s="299"/>
      <c r="P49" s="299"/>
      <c r="Q49" s="299"/>
      <c r="R49" s="299"/>
      <c r="S49" s="299"/>
      <c r="T49" s="299"/>
      <c r="U49" s="299"/>
      <c r="V49" s="299"/>
      <c r="W49" s="299"/>
      <c r="X49" s="299"/>
      <c r="Y49" s="299"/>
      <c r="Z49" s="299"/>
      <c r="AA49" s="299"/>
      <c r="AB49" s="299"/>
      <c r="AC49" s="299"/>
      <c r="AD49" s="299"/>
      <c r="AE49" s="299"/>
      <c r="AF49" s="299"/>
      <c r="AG49" s="299"/>
      <c r="AH49" s="299"/>
      <c r="AI49" s="299"/>
      <c r="AJ49" s="299"/>
      <c r="AK49" s="299"/>
      <c r="AL49" s="299"/>
      <c r="AM49" s="299"/>
      <c r="AN49" s="299"/>
      <c r="AO49" s="299"/>
      <c r="AP49" s="299"/>
      <c r="AQ49" s="299"/>
      <c r="AR49" s="299"/>
      <c r="AS49" s="299"/>
      <c r="AT49" s="299"/>
      <c r="AU49" s="299"/>
      <c r="AV49" s="299"/>
      <c r="AW49" s="299"/>
      <c r="AX49" s="299"/>
      <c r="AY49" s="299"/>
      <c r="AZ49" s="299"/>
      <c r="BA49" s="299"/>
      <c r="BB49" s="299"/>
      <c r="BC49" s="299"/>
      <c r="BD49" s="299"/>
      <c r="BE49" s="299"/>
      <c r="BF49" s="299"/>
      <c r="BG49" s="299"/>
      <c r="BH49" s="299"/>
      <c r="BI49" s="299"/>
      <c r="BJ49" s="299"/>
      <c r="BK49" s="299"/>
      <c r="BL49" s="299"/>
      <c r="BM49" s="299"/>
      <c r="BN49" s="299"/>
      <c r="BO49" s="299"/>
      <c r="BP49" s="299"/>
      <c r="BQ49" s="299"/>
      <c r="BR49" s="299"/>
      <c r="BS49" s="299"/>
      <c r="BT49" s="299"/>
      <c r="BU49" s="299"/>
      <c r="BV49" s="299"/>
      <c r="BW49" s="299"/>
      <c r="BX49" s="299"/>
      <c r="BY49" s="299"/>
      <c r="BZ49" s="299"/>
      <c r="CA49" s="299"/>
      <c r="CB49" s="299"/>
      <c r="CC49" s="299"/>
      <c r="CD49" s="299"/>
      <c r="CE49" s="299"/>
      <c r="CF49" s="299"/>
      <c r="CG49" s="299"/>
      <c r="CH49" s="299"/>
      <c r="CI49" s="299"/>
      <c r="CJ49" s="299"/>
      <c r="CK49" s="299"/>
      <c r="CL49" s="299"/>
      <c r="CM49" s="299"/>
      <c r="CN49" s="299"/>
    </row>
    <row r="50" spans="1:92" x14ac:dyDescent="0.25">
      <c r="A50" s="299"/>
      <c r="B50" s="299"/>
      <c r="C50" s="299"/>
      <c r="D50" s="299"/>
      <c r="E50" s="299"/>
      <c r="F50" s="299"/>
      <c r="G50" s="299"/>
      <c r="H50" s="299"/>
      <c r="I50" s="299"/>
      <c r="J50" s="299"/>
      <c r="K50" s="299"/>
      <c r="L50" s="299"/>
      <c r="M50" s="299"/>
      <c r="N50" s="299"/>
      <c r="O50" s="299"/>
      <c r="P50" s="299"/>
      <c r="Q50" s="299"/>
      <c r="R50" s="299"/>
      <c r="S50" s="299"/>
      <c r="T50" s="299"/>
      <c r="U50" s="299"/>
      <c r="V50" s="299"/>
      <c r="W50" s="299"/>
      <c r="X50" s="299"/>
      <c r="Y50" s="299"/>
      <c r="Z50" s="299"/>
      <c r="AA50" s="299"/>
      <c r="AB50" s="299"/>
      <c r="AC50" s="299"/>
      <c r="AD50" s="299"/>
      <c r="AE50" s="299"/>
      <c r="AF50" s="299"/>
      <c r="AG50" s="299"/>
      <c r="AH50" s="299"/>
      <c r="AI50" s="299"/>
      <c r="AJ50" s="299"/>
      <c r="AK50" s="299"/>
      <c r="AL50" s="299"/>
      <c r="AM50" s="299"/>
      <c r="AN50" s="299"/>
      <c r="AO50" s="299"/>
      <c r="AP50" s="299"/>
      <c r="AQ50" s="299"/>
      <c r="AR50" s="299"/>
      <c r="AS50" s="299"/>
      <c r="AT50" s="299"/>
      <c r="AU50" s="299"/>
      <c r="AV50" s="299"/>
      <c r="AW50" s="299"/>
      <c r="AX50" s="299"/>
      <c r="AY50" s="299"/>
      <c r="AZ50" s="299"/>
      <c r="BA50" s="299"/>
      <c r="BB50" s="299"/>
      <c r="BC50" s="299"/>
      <c r="BD50" s="299"/>
      <c r="BE50" s="299"/>
      <c r="BF50" s="299"/>
      <c r="BG50" s="299"/>
      <c r="BH50" s="299"/>
      <c r="BI50" s="299"/>
      <c r="BJ50" s="299"/>
      <c r="BK50" s="299"/>
      <c r="BL50" s="299"/>
      <c r="BM50" s="299"/>
      <c r="BN50" s="299"/>
      <c r="BO50" s="299"/>
      <c r="BP50" s="299"/>
      <c r="BQ50" s="299"/>
      <c r="BR50" s="299"/>
      <c r="BS50" s="299"/>
      <c r="BT50" s="299"/>
      <c r="BU50" s="299"/>
      <c r="BV50" s="299"/>
      <c r="BW50" s="299"/>
      <c r="BX50" s="299"/>
      <c r="BY50" s="299"/>
      <c r="BZ50" s="299"/>
      <c r="CA50" s="299"/>
      <c r="CB50" s="299"/>
      <c r="CC50" s="299"/>
      <c r="CD50" s="299"/>
      <c r="CE50" s="299"/>
      <c r="CF50" s="299"/>
      <c r="CG50" s="299"/>
      <c r="CH50" s="299"/>
      <c r="CI50" s="299"/>
      <c r="CJ50" s="299"/>
      <c r="CK50" s="299"/>
      <c r="CL50" s="299"/>
      <c r="CM50" s="299"/>
      <c r="CN50" s="299"/>
    </row>
    <row r="51" spans="1:92" x14ac:dyDescent="0.25">
      <c r="A51" s="299"/>
      <c r="B51" s="299"/>
      <c r="C51" s="299"/>
      <c r="D51" s="299"/>
      <c r="E51" s="299"/>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299"/>
      <c r="AQ51" s="299"/>
      <c r="AR51" s="299"/>
      <c r="AS51" s="299"/>
      <c r="AT51" s="299"/>
      <c r="AU51" s="299"/>
      <c r="AV51" s="299"/>
      <c r="AW51" s="299"/>
      <c r="AX51" s="299"/>
      <c r="AY51" s="299"/>
      <c r="AZ51" s="299"/>
      <c r="BA51" s="299"/>
      <c r="BB51" s="299"/>
      <c r="BC51" s="299"/>
      <c r="BD51" s="299"/>
      <c r="BE51" s="299"/>
      <c r="BF51" s="299"/>
      <c r="BG51" s="299"/>
      <c r="BH51" s="299"/>
      <c r="BI51" s="299"/>
      <c r="BJ51" s="299"/>
      <c r="BK51" s="299"/>
      <c r="BL51" s="299"/>
      <c r="BM51" s="299"/>
      <c r="BN51" s="299"/>
      <c r="BO51" s="299"/>
      <c r="BP51" s="299"/>
      <c r="BQ51" s="299"/>
      <c r="BR51" s="299"/>
      <c r="BS51" s="299"/>
      <c r="BT51" s="299"/>
      <c r="BU51" s="299"/>
      <c r="BV51" s="299"/>
      <c r="BW51" s="299"/>
      <c r="BX51" s="299"/>
      <c r="BY51" s="299"/>
      <c r="BZ51" s="299"/>
      <c r="CA51" s="299"/>
      <c r="CB51" s="299"/>
      <c r="CC51" s="299"/>
      <c r="CD51" s="299"/>
      <c r="CE51" s="299"/>
      <c r="CF51" s="299"/>
      <c r="CG51" s="299"/>
      <c r="CH51" s="299"/>
      <c r="CI51" s="299"/>
      <c r="CJ51" s="299"/>
      <c r="CK51" s="299"/>
      <c r="CL51" s="299"/>
      <c r="CM51" s="299"/>
      <c r="CN51" s="299"/>
    </row>
    <row r="52" spans="1:92" x14ac:dyDescent="0.25">
      <c r="A52" s="299"/>
      <c r="B52" s="299"/>
      <c r="C52" s="299"/>
      <c r="D52" s="299"/>
      <c r="E52" s="299"/>
      <c r="F52" s="299"/>
      <c r="G52" s="299"/>
      <c r="H52" s="299"/>
      <c r="I52" s="299"/>
      <c r="J52" s="299"/>
      <c r="K52" s="299"/>
      <c r="L52" s="299"/>
      <c r="M52" s="299"/>
      <c r="N52" s="299"/>
      <c r="O52" s="299"/>
      <c r="P52" s="299"/>
      <c r="Q52" s="299"/>
      <c r="R52" s="299"/>
      <c r="S52" s="299"/>
      <c r="T52" s="299"/>
      <c r="U52" s="299"/>
      <c r="V52" s="299"/>
      <c r="W52" s="299"/>
      <c r="X52" s="299"/>
      <c r="Y52" s="299"/>
      <c r="Z52" s="299"/>
      <c r="AA52" s="299"/>
      <c r="AB52" s="299"/>
      <c r="AC52" s="299"/>
      <c r="AD52" s="299"/>
      <c r="AE52" s="299"/>
      <c r="AF52" s="299"/>
      <c r="AG52" s="299"/>
      <c r="AH52" s="299"/>
      <c r="AI52" s="299"/>
      <c r="AJ52" s="299"/>
      <c r="AK52" s="299"/>
      <c r="AL52" s="299"/>
      <c r="AM52" s="299"/>
      <c r="AN52" s="299"/>
      <c r="AO52" s="299"/>
      <c r="AP52" s="299"/>
      <c r="AQ52" s="299"/>
      <c r="AR52" s="299"/>
      <c r="AS52" s="299"/>
      <c r="AT52" s="299"/>
      <c r="AU52" s="299"/>
      <c r="AV52" s="299"/>
      <c r="AW52" s="299"/>
      <c r="AX52" s="299"/>
      <c r="AY52" s="299"/>
      <c r="AZ52" s="299"/>
      <c r="BA52" s="299"/>
      <c r="BB52" s="299"/>
      <c r="BC52" s="299"/>
      <c r="BD52" s="299"/>
      <c r="BE52" s="299"/>
      <c r="BF52" s="299"/>
      <c r="BG52" s="299"/>
      <c r="BH52" s="299"/>
      <c r="BI52" s="299"/>
      <c r="BJ52" s="299"/>
      <c r="BK52" s="299"/>
      <c r="BL52" s="299"/>
      <c r="BM52" s="299"/>
      <c r="BN52" s="299"/>
      <c r="BO52" s="299"/>
      <c r="BP52" s="299"/>
      <c r="BQ52" s="299"/>
      <c r="BR52" s="299"/>
      <c r="BS52" s="299"/>
      <c r="BT52" s="299"/>
      <c r="BU52" s="299"/>
      <c r="BV52" s="299"/>
      <c r="BW52" s="299"/>
      <c r="BX52" s="299"/>
      <c r="BY52" s="299"/>
      <c r="BZ52" s="299"/>
      <c r="CA52" s="299"/>
      <c r="CB52" s="299"/>
      <c r="CC52" s="299"/>
      <c r="CD52" s="299"/>
      <c r="CE52" s="299"/>
      <c r="CF52" s="299"/>
      <c r="CG52" s="299"/>
      <c r="CH52" s="299"/>
      <c r="CI52" s="299"/>
      <c r="CJ52" s="299"/>
      <c r="CK52" s="299"/>
      <c r="CL52" s="299"/>
      <c r="CM52" s="299"/>
      <c r="CN52" s="299"/>
    </row>
    <row r="53" spans="1:92" x14ac:dyDescent="0.25">
      <c r="A53" s="299"/>
      <c r="B53" s="299"/>
      <c r="C53" s="299"/>
      <c r="D53" s="299"/>
      <c r="E53" s="299"/>
      <c r="F53" s="299"/>
      <c r="G53" s="299"/>
      <c r="H53" s="299"/>
      <c r="I53" s="299"/>
      <c r="J53" s="299"/>
      <c r="K53" s="299"/>
      <c r="L53" s="299"/>
      <c r="M53" s="299"/>
      <c r="N53" s="299"/>
      <c r="O53" s="299"/>
      <c r="P53" s="299"/>
      <c r="Q53" s="299"/>
      <c r="R53" s="299"/>
      <c r="S53" s="299"/>
      <c r="T53" s="299"/>
      <c r="U53" s="299"/>
      <c r="V53" s="299"/>
      <c r="W53" s="299"/>
      <c r="X53" s="299"/>
      <c r="Y53" s="299"/>
      <c r="Z53" s="299"/>
      <c r="AA53" s="299"/>
      <c r="AB53" s="299"/>
      <c r="AC53" s="299"/>
      <c r="AD53" s="299"/>
      <c r="AE53" s="299"/>
      <c r="AF53" s="299"/>
      <c r="AG53" s="299"/>
      <c r="AH53" s="299"/>
      <c r="AI53" s="299"/>
      <c r="AJ53" s="299"/>
      <c r="AK53" s="299"/>
      <c r="AL53" s="299"/>
      <c r="AM53" s="299"/>
      <c r="AN53" s="299"/>
      <c r="AO53" s="299"/>
      <c r="AP53" s="299"/>
      <c r="AQ53" s="299"/>
      <c r="AR53" s="299"/>
      <c r="AS53" s="299"/>
      <c r="AT53" s="299"/>
      <c r="AU53" s="299"/>
      <c r="AV53" s="299"/>
      <c r="AW53" s="299"/>
      <c r="AX53" s="299"/>
      <c r="AY53" s="299"/>
      <c r="AZ53" s="299"/>
      <c r="BA53" s="299"/>
      <c r="BB53" s="299"/>
      <c r="BC53" s="299"/>
      <c r="BD53" s="299"/>
      <c r="BE53" s="299"/>
      <c r="BF53" s="299"/>
      <c r="BG53" s="299"/>
      <c r="BH53" s="299"/>
      <c r="BI53" s="299"/>
      <c r="BJ53" s="299"/>
      <c r="BK53" s="299"/>
      <c r="BL53" s="299"/>
      <c r="BM53" s="299"/>
      <c r="BN53" s="299"/>
      <c r="BO53" s="299"/>
      <c r="BP53" s="299"/>
      <c r="BQ53" s="299"/>
      <c r="BR53" s="299"/>
      <c r="BS53" s="299"/>
      <c r="BT53" s="299"/>
      <c r="BU53" s="299"/>
      <c r="BV53" s="299"/>
      <c r="BW53" s="299"/>
      <c r="BX53" s="299"/>
      <c r="BY53" s="299"/>
      <c r="BZ53" s="299"/>
      <c r="CA53" s="299"/>
      <c r="CB53" s="299"/>
      <c r="CC53" s="299"/>
      <c r="CD53" s="299"/>
      <c r="CE53" s="299"/>
      <c r="CF53" s="299"/>
      <c r="CG53" s="299"/>
      <c r="CH53" s="299"/>
      <c r="CI53" s="299"/>
      <c r="CJ53" s="299"/>
      <c r="CK53" s="299"/>
      <c r="CL53" s="299"/>
      <c r="CM53" s="299"/>
      <c r="CN53" s="299"/>
    </row>
    <row r="54" spans="1:92" x14ac:dyDescent="0.25">
      <c r="A54" s="299"/>
      <c r="B54" s="299"/>
      <c r="C54" s="299"/>
      <c r="D54" s="299"/>
      <c r="E54" s="299"/>
      <c r="F54" s="299"/>
      <c r="G54" s="299"/>
      <c r="H54" s="299"/>
      <c r="I54" s="299"/>
      <c r="J54" s="299"/>
      <c r="K54" s="299"/>
      <c r="L54" s="299"/>
      <c r="M54" s="299"/>
      <c r="N54" s="299"/>
      <c r="O54" s="299"/>
      <c r="P54" s="299"/>
      <c r="Q54" s="299"/>
      <c r="R54" s="299"/>
      <c r="S54" s="299"/>
      <c r="T54" s="299"/>
      <c r="U54" s="299"/>
      <c r="V54" s="299"/>
      <c r="W54" s="299"/>
      <c r="X54" s="299"/>
      <c r="Y54" s="299"/>
      <c r="Z54" s="299"/>
      <c r="AA54" s="299"/>
      <c r="AB54" s="299"/>
      <c r="AC54" s="299"/>
      <c r="AD54" s="299"/>
      <c r="AE54" s="299"/>
      <c r="AF54" s="299"/>
      <c r="AG54" s="299"/>
      <c r="AH54" s="299"/>
      <c r="AI54" s="299"/>
      <c r="AJ54" s="299"/>
      <c r="AK54" s="299"/>
      <c r="AL54" s="299"/>
      <c r="AM54" s="299"/>
      <c r="AN54" s="299"/>
      <c r="AO54" s="299"/>
      <c r="AP54" s="299"/>
      <c r="AQ54" s="299"/>
      <c r="AR54" s="299"/>
      <c r="AS54" s="299"/>
      <c r="AT54" s="299"/>
      <c r="AU54" s="299"/>
      <c r="AV54" s="299"/>
      <c r="AW54" s="299"/>
      <c r="AX54" s="299"/>
      <c r="AY54" s="299"/>
      <c r="AZ54" s="299"/>
      <c r="BA54" s="299"/>
      <c r="BB54" s="299"/>
      <c r="BC54" s="299"/>
      <c r="BD54" s="299"/>
      <c r="BE54" s="299"/>
      <c r="BF54" s="299"/>
      <c r="BG54" s="299"/>
      <c r="BH54" s="299"/>
      <c r="BI54" s="299"/>
      <c r="BJ54" s="299"/>
      <c r="BK54" s="299"/>
      <c r="BL54" s="299"/>
      <c r="BM54" s="299"/>
      <c r="BN54" s="299"/>
      <c r="BO54" s="299"/>
      <c r="BP54" s="299"/>
      <c r="BQ54" s="299"/>
      <c r="BR54" s="299"/>
      <c r="BS54" s="299"/>
      <c r="BT54" s="299"/>
      <c r="BU54" s="299"/>
      <c r="BV54" s="299"/>
      <c r="BW54" s="299"/>
      <c r="BX54" s="299"/>
      <c r="BY54" s="299"/>
      <c r="BZ54" s="299"/>
      <c r="CA54" s="299"/>
      <c r="CB54" s="299"/>
      <c r="CC54" s="299"/>
      <c r="CD54" s="299"/>
      <c r="CE54" s="299"/>
      <c r="CF54" s="299"/>
      <c r="CG54" s="299"/>
      <c r="CH54" s="299"/>
      <c r="CI54" s="299"/>
      <c r="CJ54" s="299"/>
      <c r="CK54" s="299"/>
      <c r="CL54" s="299"/>
      <c r="CM54" s="299"/>
      <c r="CN54" s="299"/>
    </row>
    <row r="55" spans="1:92" x14ac:dyDescent="0.25">
      <c r="A55" s="299"/>
      <c r="B55" s="299"/>
      <c r="C55" s="299"/>
      <c r="D55" s="299"/>
      <c r="E55" s="299"/>
      <c r="F55" s="299"/>
      <c r="G55" s="299"/>
      <c r="H55" s="299"/>
      <c r="I55" s="299"/>
      <c r="J55" s="299"/>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299"/>
      <c r="AT55" s="299"/>
      <c r="AU55" s="299"/>
      <c r="AV55" s="299"/>
      <c r="AW55" s="299"/>
      <c r="AX55" s="299"/>
      <c r="AY55" s="299"/>
      <c r="AZ55" s="299"/>
      <c r="BA55" s="299"/>
      <c r="BB55" s="299"/>
      <c r="BC55" s="299"/>
      <c r="BD55" s="299"/>
      <c r="BE55" s="299"/>
      <c r="BF55" s="299"/>
      <c r="BG55" s="299"/>
      <c r="BH55" s="299"/>
      <c r="BI55" s="299"/>
      <c r="BJ55" s="299"/>
      <c r="BK55" s="299"/>
      <c r="BL55" s="299"/>
      <c r="BM55" s="299"/>
      <c r="BN55" s="299"/>
      <c r="BO55" s="299"/>
      <c r="BP55" s="299"/>
      <c r="BQ55" s="299"/>
      <c r="BR55" s="299"/>
      <c r="BS55" s="299"/>
      <c r="BT55" s="299"/>
      <c r="BU55" s="299"/>
      <c r="BV55" s="299"/>
      <c r="BW55" s="299"/>
      <c r="BX55" s="299"/>
      <c r="BY55" s="299"/>
      <c r="BZ55" s="299"/>
      <c r="CA55" s="299"/>
      <c r="CB55" s="299"/>
      <c r="CC55" s="299"/>
      <c r="CD55" s="299"/>
      <c r="CE55" s="299"/>
      <c r="CF55" s="299"/>
      <c r="CG55" s="299"/>
      <c r="CH55" s="299"/>
      <c r="CI55" s="299"/>
      <c r="CJ55" s="299"/>
      <c r="CK55" s="299"/>
      <c r="CL55" s="299"/>
      <c r="CM55" s="299"/>
      <c r="CN55" s="299"/>
    </row>
    <row r="56" spans="1:92" x14ac:dyDescent="0.25">
      <c r="A56" s="299"/>
      <c r="B56" s="299"/>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c r="AK56" s="299"/>
      <c r="AL56" s="299"/>
      <c r="AM56" s="299"/>
      <c r="AN56" s="299"/>
      <c r="AO56" s="299"/>
      <c r="AP56" s="299"/>
      <c r="AQ56" s="299"/>
      <c r="AR56" s="299"/>
      <c r="AS56" s="299"/>
      <c r="AT56" s="299"/>
      <c r="AU56" s="299"/>
      <c r="AV56" s="299"/>
      <c r="AW56" s="299"/>
      <c r="AX56" s="299"/>
      <c r="AY56" s="299"/>
      <c r="AZ56" s="299"/>
      <c r="BA56" s="299"/>
      <c r="BB56" s="299"/>
      <c r="BC56" s="299"/>
      <c r="BD56" s="299"/>
      <c r="BE56" s="299"/>
      <c r="BF56" s="299"/>
      <c r="BG56" s="299"/>
      <c r="BH56" s="299"/>
      <c r="BI56" s="299"/>
      <c r="BJ56" s="299"/>
      <c r="BK56" s="299"/>
      <c r="BL56" s="299"/>
      <c r="BM56" s="299"/>
      <c r="BN56" s="299"/>
      <c r="BO56" s="299"/>
      <c r="BP56" s="299"/>
      <c r="BQ56" s="299"/>
      <c r="BR56" s="299"/>
      <c r="BS56" s="299"/>
      <c r="BT56" s="299"/>
      <c r="BU56" s="299"/>
      <c r="BV56" s="299"/>
      <c r="BW56" s="299"/>
      <c r="BX56" s="299"/>
      <c r="BY56" s="299"/>
      <c r="BZ56" s="299"/>
      <c r="CA56" s="299"/>
      <c r="CB56" s="299"/>
      <c r="CC56" s="299"/>
      <c r="CD56" s="299"/>
      <c r="CE56" s="299"/>
      <c r="CF56" s="299"/>
      <c r="CG56" s="299"/>
      <c r="CH56" s="299"/>
      <c r="CI56" s="299"/>
      <c r="CJ56" s="299"/>
      <c r="CK56" s="299"/>
      <c r="CL56" s="299"/>
      <c r="CM56" s="299"/>
      <c r="CN56" s="299"/>
    </row>
    <row r="57" spans="1:92" x14ac:dyDescent="0.25">
      <c r="A57" s="299"/>
      <c r="B57" s="299"/>
      <c r="C57" s="299"/>
      <c r="D57" s="299"/>
      <c r="E57" s="299"/>
      <c r="F57" s="299"/>
      <c r="G57" s="299"/>
      <c r="H57" s="299"/>
      <c r="I57" s="299"/>
      <c r="J57" s="299"/>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99"/>
      <c r="BC57" s="299"/>
      <c r="BD57" s="299"/>
      <c r="BE57" s="299"/>
      <c r="BF57" s="299"/>
      <c r="BG57" s="299"/>
      <c r="BH57" s="299"/>
      <c r="BI57" s="299"/>
      <c r="BJ57" s="299"/>
      <c r="BK57" s="299"/>
      <c r="BL57" s="299"/>
      <c r="BM57" s="299"/>
      <c r="BN57" s="299"/>
      <c r="BO57" s="299"/>
      <c r="BP57" s="299"/>
      <c r="BQ57" s="299"/>
      <c r="BR57" s="299"/>
      <c r="BS57" s="299"/>
      <c r="BT57" s="299"/>
      <c r="BU57" s="299"/>
      <c r="BV57" s="299"/>
      <c r="BW57" s="299"/>
      <c r="BX57" s="299"/>
      <c r="BY57" s="299"/>
      <c r="BZ57" s="299"/>
      <c r="CA57" s="299"/>
      <c r="CB57" s="299"/>
      <c r="CC57" s="299"/>
      <c r="CD57" s="299"/>
      <c r="CE57" s="299"/>
      <c r="CF57" s="299"/>
      <c r="CG57" s="299"/>
      <c r="CH57" s="299"/>
      <c r="CI57" s="299"/>
      <c r="CJ57" s="299"/>
      <c r="CK57" s="299"/>
      <c r="CL57" s="299"/>
      <c r="CM57" s="299"/>
      <c r="CN57" s="299"/>
    </row>
    <row r="58" spans="1:92" x14ac:dyDescent="0.25">
      <c r="A58" s="299"/>
      <c r="B58" s="299"/>
      <c r="C58" s="299"/>
      <c r="D58" s="299"/>
      <c r="E58" s="299"/>
      <c r="F58" s="299"/>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c r="AJ58" s="299"/>
      <c r="AK58" s="299"/>
      <c r="AL58" s="299"/>
      <c r="AM58" s="299"/>
      <c r="AN58" s="299"/>
      <c r="AO58" s="299"/>
      <c r="AP58" s="299"/>
      <c r="AQ58" s="299"/>
      <c r="AR58" s="299"/>
      <c r="AS58" s="299"/>
      <c r="AT58" s="299"/>
      <c r="AU58" s="299"/>
      <c r="AV58" s="299"/>
      <c r="AW58" s="299"/>
      <c r="AX58" s="299"/>
      <c r="AY58" s="299"/>
      <c r="AZ58" s="299"/>
      <c r="BA58" s="299"/>
      <c r="BB58" s="299"/>
      <c r="BC58" s="299"/>
      <c r="BD58" s="299"/>
      <c r="BE58" s="299"/>
      <c r="BF58" s="299"/>
      <c r="BG58" s="299"/>
      <c r="BH58" s="299"/>
      <c r="BI58" s="299"/>
      <c r="BJ58" s="299"/>
      <c r="BK58" s="299"/>
      <c r="BL58" s="299"/>
      <c r="BM58" s="299"/>
      <c r="BN58" s="299"/>
      <c r="BO58" s="299"/>
      <c r="BP58" s="299"/>
      <c r="BQ58" s="299"/>
      <c r="BR58" s="299"/>
      <c r="BS58" s="299"/>
      <c r="BT58" s="299"/>
      <c r="BU58" s="299"/>
      <c r="BV58" s="299"/>
      <c r="BW58" s="299"/>
      <c r="BX58" s="299"/>
      <c r="BY58" s="299"/>
      <c r="BZ58" s="299"/>
      <c r="CA58" s="299"/>
      <c r="CB58" s="299"/>
      <c r="CC58" s="299"/>
      <c r="CD58" s="299"/>
      <c r="CE58" s="299"/>
      <c r="CF58" s="299"/>
      <c r="CG58" s="299"/>
      <c r="CH58" s="299"/>
      <c r="CI58" s="299"/>
      <c r="CJ58" s="299"/>
      <c r="CK58" s="299"/>
      <c r="CL58" s="299"/>
      <c r="CM58" s="299"/>
      <c r="CN58" s="299"/>
    </row>
    <row r="59" spans="1:92" x14ac:dyDescent="0.25">
      <c r="A59" s="299"/>
      <c r="B59" s="299"/>
      <c r="C59" s="299"/>
      <c r="D59" s="299"/>
      <c r="E59" s="299"/>
      <c r="F59" s="299"/>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299"/>
      <c r="AT59" s="299"/>
      <c r="AU59" s="299"/>
      <c r="AV59" s="299"/>
      <c r="AW59" s="299"/>
      <c r="AX59" s="299"/>
      <c r="AY59" s="299"/>
      <c r="AZ59" s="299"/>
      <c r="BA59" s="299"/>
      <c r="BB59" s="299"/>
      <c r="BC59" s="299"/>
      <c r="BD59" s="299"/>
      <c r="BE59" s="299"/>
      <c r="BF59" s="299"/>
      <c r="BG59" s="299"/>
      <c r="BH59" s="299"/>
      <c r="BI59" s="299"/>
      <c r="BJ59" s="299"/>
      <c r="BK59" s="299"/>
      <c r="BL59" s="299"/>
      <c r="BM59" s="299"/>
      <c r="BN59" s="299"/>
      <c r="BO59" s="299"/>
      <c r="BP59" s="299"/>
      <c r="BQ59" s="299"/>
      <c r="BR59" s="299"/>
      <c r="BS59" s="299"/>
      <c r="BT59" s="299"/>
      <c r="BU59" s="299"/>
      <c r="BV59" s="299"/>
      <c r="BW59" s="299"/>
      <c r="BX59" s="299"/>
      <c r="BY59" s="299"/>
      <c r="BZ59" s="299"/>
      <c r="CA59" s="299"/>
      <c r="CB59" s="299"/>
      <c r="CC59" s="299"/>
      <c r="CD59" s="299"/>
      <c r="CE59" s="299"/>
      <c r="CF59" s="299"/>
      <c r="CG59" s="299"/>
      <c r="CH59" s="299"/>
      <c r="CI59" s="299"/>
      <c r="CJ59" s="299"/>
      <c r="CK59" s="299"/>
      <c r="CL59" s="299"/>
      <c r="CM59" s="299"/>
      <c r="CN59" s="299"/>
    </row>
    <row r="60" spans="1:92" x14ac:dyDescent="0.25">
      <c r="A60" s="299"/>
      <c r="B60" s="299"/>
      <c r="C60" s="299"/>
      <c r="D60" s="299"/>
      <c r="E60" s="299"/>
      <c r="F60" s="299"/>
      <c r="G60" s="299"/>
      <c r="H60" s="299"/>
      <c r="I60" s="299"/>
      <c r="J60" s="299"/>
      <c r="K60" s="299"/>
      <c r="L60" s="299"/>
      <c r="M60" s="299"/>
      <c r="N60" s="299"/>
      <c r="O60" s="299"/>
      <c r="P60" s="299"/>
      <c r="Q60" s="299"/>
      <c r="R60" s="299"/>
      <c r="S60" s="299"/>
      <c r="T60" s="299"/>
      <c r="U60" s="299"/>
      <c r="V60" s="299"/>
      <c r="W60" s="299"/>
      <c r="X60" s="299"/>
      <c r="Y60" s="299"/>
      <c r="Z60" s="299"/>
      <c r="AA60" s="299"/>
      <c r="AB60" s="299"/>
      <c r="AC60" s="299"/>
      <c r="AD60" s="299"/>
      <c r="AE60" s="299"/>
      <c r="AF60" s="299"/>
      <c r="AG60" s="299"/>
      <c r="AH60" s="299"/>
      <c r="AI60" s="299"/>
      <c r="AJ60" s="299"/>
      <c r="AK60" s="299"/>
      <c r="AL60" s="299"/>
      <c r="AM60" s="299"/>
      <c r="AN60" s="299"/>
      <c r="AO60" s="299"/>
      <c r="AP60" s="299"/>
      <c r="AQ60" s="299"/>
      <c r="AR60" s="299"/>
      <c r="AS60" s="299"/>
      <c r="AT60" s="299"/>
      <c r="AU60" s="299"/>
      <c r="AV60" s="299"/>
      <c r="AW60" s="299"/>
      <c r="AX60" s="299"/>
      <c r="AY60" s="299"/>
      <c r="AZ60" s="299"/>
      <c r="BA60" s="299"/>
      <c r="BB60" s="299"/>
      <c r="BC60" s="299"/>
      <c r="BD60" s="299"/>
      <c r="BE60" s="299"/>
      <c r="BF60" s="299"/>
      <c r="BG60" s="299"/>
      <c r="BH60" s="299"/>
      <c r="BI60" s="299"/>
      <c r="BJ60" s="299"/>
      <c r="BK60" s="299"/>
      <c r="BL60" s="299"/>
      <c r="BM60" s="299"/>
      <c r="BN60" s="299"/>
      <c r="BO60" s="299"/>
      <c r="BP60" s="299"/>
      <c r="BQ60" s="299"/>
      <c r="BR60" s="299"/>
      <c r="BS60" s="299"/>
      <c r="BT60" s="299"/>
      <c r="BU60" s="299"/>
      <c r="BV60" s="299"/>
      <c r="BW60" s="299"/>
      <c r="BX60" s="299"/>
      <c r="BY60" s="299"/>
      <c r="BZ60" s="299"/>
      <c r="CA60" s="299"/>
      <c r="CB60" s="299"/>
      <c r="CC60" s="299"/>
      <c r="CD60" s="299"/>
      <c r="CE60" s="299"/>
      <c r="CF60" s="299"/>
      <c r="CG60" s="299"/>
      <c r="CH60" s="299"/>
      <c r="CI60" s="299"/>
      <c r="CJ60" s="299"/>
      <c r="CK60" s="299"/>
      <c r="CL60" s="299"/>
      <c r="CM60" s="299"/>
      <c r="CN60" s="299"/>
    </row>
    <row r="61" spans="1:92" x14ac:dyDescent="0.25">
      <c r="A61" s="299"/>
      <c r="B61" s="299"/>
      <c r="C61" s="299"/>
      <c r="D61" s="299"/>
      <c r="E61" s="299"/>
      <c r="F61" s="299"/>
      <c r="G61" s="299"/>
      <c r="H61" s="299"/>
      <c r="I61" s="299"/>
      <c r="J61" s="299"/>
      <c r="K61" s="299"/>
      <c r="L61" s="299"/>
      <c r="M61" s="299"/>
      <c r="N61" s="299"/>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299"/>
      <c r="AT61" s="299"/>
      <c r="AU61" s="299"/>
      <c r="AV61" s="299"/>
      <c r="AW61" s="299"/>
      <c r="AX61" s="299"/>
      <c r="AY61" s="299"/>
      <c r="AZ61" s="299"/>
      <c r="BA61" s="299"/>
      <c r="BB61" s="299"/>
      <c r="BC61" s="299"/>
      <c r="BD61" s="299"/>
      <c r="BE61" s="299"/>
      <c r="BF61" s="299"/>
      <c r="BG61" s="299"/>
      <c r="BH61" s="299"/>
      <c r="BI61" s="299"/>
      <c r="BJ61" s="299"/>
      <c r="BK61" s="299"/>
      <c r="BL61" s="299"/>
      <c r="BM61" s="299"/>
      <c r="BN61" s="299"/>
      <c r="BO61" s="299"/>
      <c r="BP61" s="299"/>
      <c r="BQ61" s="299"/>
      <c r="BR61" s="299"/>
      <c r="BS61" s="299"/>
      <c r="BT61" s="299"/>
      <c r="BU61" s="299"/>
      <c r="BV61" s="299"/>
      <c r="BW61" s="299"/>
      <c r="BX61" s="299"/>
      <c r="BY61" s="299"/>
      <c r="BZ61" s="299"/>
      <c r="CA61" s="299"/>
      <c r="CB61" s="299"/>
      <c r="CC61" s="299"/>
      <c r="CD61" s="299"/>
      <c r="CE61" s="299"/>
      <c r="CF61" s="299"/>
      <c r="CG61" s="299"/>
      <c r="CH61" s="299"/>
      <c r="CI61" s="299"/>
      <c r="CJ61" s="299"/>
      <c r="CK61" s="299"/>
      <c r="CL61" s="299"/>
      <c r="CM61" s="299"/>
      <c r="CN61" s="299"/>
    </row>
    <row r="62" spans="1:92" x14ac:dyDescent="0.25">
      <c r="A62" s="299"/>
      <c r="B62" s="299"/>
      <c r="C62" s="299"/>
      <c r="D62" s="299"/>
      <c r="E62" s="299"/>
      <c r="F62" s="299"/>
      <c r="G62" s="299"/>
      <c r="H62" s="299"/>
      <c r="I62" s="299"/>
      <c r="J62" s="299"/>
      <c r="K62" s="299"/>
      <c r="L62" s="299"/>
      <c r="M62" s="299"/>
      <c r="N62" s="299"/>
      <c r="O62" s="299"/>
      <c r="P62" s="299"/>
      <c r="Q62" s="299"/>
      <c r="R62" s="299"/>
      <c r="S62" s="299"/>
      <c r="T62" s="299"/>
      <c r="U62" s="299"/>
      <c r="V62" s="299"/>
      <c r="W62" s="299"/>
      <c r="X62" s="299"/>
      <c r="Y62" s="299"/>
      <c r="Z62" s="299"/>
      <c r="AA62" s="299"/>
      <c r="AB62" s="299"/>
      <c r="AC62" s="299"/>
      <c r="AD62" s="299"/>
      <c r="AE62" s="299"/>
      <c r="AF62" s="299"/>
      <c r="AG62" s="299"/>
      <c r="AH62" s="299"/>
      <c r="AI62" s="299"/>
      <c r="AJ62" s="299"/>
      <c r="AK62" s="299"/>
      <c r="AL62" s="299"/>
      <c r="AM62" s="299"/>
      <c r="AN62" s="299"/>
      <c r="AO62" s="299"/>
      <c r="AP62" s="299"/>
      <c r="AQ62" s="299"/>
      <c r="AR62" s="299"/>
      <c r="AS62" s="299"/>
      <c r="AT62" s="299"/>
      <c r="AU62" s="299"/>
      <c r="AV62" s="299"/>
      <c r="AW62" s="299"/>
      <c r="AX62" s="299"/>
      <c r="AY62" s="299"/>
      <c r="AZ62" s="299"/>
      <c r="BA62" s="299"/>
      <c r="BB62" s="299"/>
      <c r="BC62" s="299"/>
      <c r="BD62" s="299"/>
      <c r="BE62" s="299"/>
      <c r="BF62" s="299"/>
      <c r="BG62" s="299"/>
      <c r="BH62" s="299"/>
      <c r="BI62" s="299"/>
      <c r="BJ62" s="299"/>
      <c r="BK62" s="299"/>
      <c r="BL62" s="299"/>
      <c r="BM62" s="299"/>
      <c r="BN62" s="299"/>
      <c r="BO62" s="299"/>
      <c r="BP62" s="299"/>
      <c r="BQ62" s="299"/>
      <c r="BR62" s="299"/>
      <c r="BS62" s="299"/>
      <c r="BT62" s="299"/>
      <c r="BU62" s="299"/>
      <c r="BV62" s="299"/>
      <c r="BW62" s="299"/>
      <c r="BX62" s="299"/>
      <c r="BY62" s="299"/>
      <c r="BZ62" s="299"/>
      <c r="CA62" s="299"/>
      <c r="CB62" s="299"/>
      <c r="CC62" s="299"/>
      <c r="CD62" s="299"/>
      <c r="CE62" s="299"/>
      <c r="CF62" s="299"/>
      <c r="CG62" s="299"/>
      <c r="CH62" s="299"/>
      <c r="CI62" s="299"/>
      <c r="CJ62" s="299"/>
      <c r="CK62" s="299"/>
      <c r="CL62" s="299"/>
      <c r="CM62" s="299"/>
      <c r="CN62" s="299"/>
    </row>
  </sheetData>
  <mergeCells count="1">
    <mergeCell ref="A1:B7"/>
  </mergeCells>
  <phoneticPr fontId="19" type="noConversion"/>
  <pageMargins left="0.7" right="0.7" top="0.75" bottom="0.75" header="0.3" footer="0.3"/>
  <pageSetup orientation="portrait" r:id="rId2"/>
  <drawing r:id="rId3"/>
  <tableParts count="1">
    <tablePart r:id="rId4"/>
  </tableParts>
  <extLst>
    <ext xmlns:x14="http://schemas.microsoft.com/office/spreadsheetml/2009/9/main" uri="{A8765BA9-456A-4dab-B4F3-ACF838C121DE}">
      <x14:slicerList>
        <x14:slicer r:id="rId5"/>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246F7-C6E6-4E93-8BE6-17C4B1310BDC}">
  <sheetPr codeName="Sheet11"/>
  <dimension ref="B1:CO44"/>
  <sheetViews>
    <sheetView topLeftCell="AY1" zoomScale="73" workbookViewId="0">
      <selection activeCell="CG5" sqref="CG5"/>
    </sheetView>
  </sheetViews>
  <sheetFormatPr defaultColWidth="8.85546875" defaultRowHeight="15" x14ac:dyDescent="0.25"/>
  <cols>
    <col min="1" max="1" width="3.42578125" customWidth="1"/>
    <col min="2" max="2" width="43.85546875" customWidth="1"/>
    <col min="3" max="3" width="12.42578125" customWidth="1"/>
    <col min="4" max="4" width="3.140625" customWidth="1"/>
    <col min="5" max="6" width="5.7109375" customWidth="1"/>
    <col min="7" max="7" width="15.85546875" customWidth="1"/>
    <col min="8" max="10" width="5.7109375" customWidth="1"/>
    <col min="11" max="11" width="12.140625" bestFit="1" customWidth="1"/>
    <col min="12" max="12" width="5.7109375" customWidth="1"/>
    <col min="13" max="13" width="17.42578125" customWidth="1"/>
    <col min="14" max="36" width="5.7109375" customWidth="1"/>
    <col min="37" max="44" width="6.28515625" customWidth="1"/>
    <col min="46" max="48" width="5.7109375" customWidth="1"/>
    <col min="49" max="49" width="10.85546875" customWidth="1"/>
    <col min="50" max="54" width="5.7109375" customWidth="1"/>
    <col min="55" max="55" width="9.42578125" customWidth="1"/>
    <col min="56" max="60" width="5.7109375" customWidth="1"/>
    <col min="62" max="62" width="34.140625" customWidth="1"/>
    <col min="63" max="77" width="5.7109375" customWidth="1"/>
    <col min="85" max="85" width="20.85546875" customWidth="1"/>
    <col min="86" max="86" width="8.85546875" customWidth="1"/>
  </cols>
  <sheetData>
    <row r="1" spans="2:93" x14ac:dyDescent="0.25">
      <c r="B1" s="2"/>
      <c r="C1" s="2"/>
      <c r="F1" s="2" t="s">
        <v>925</v>
      </c>
      <c r="U1" s="2" t="s">
        <v>926</v>
      </c>
      <c r="AT1" s="2" t="s">
        <v>927</v>
      </c>
      <c r="BJ1" s="2" t="s">
        <v>36</v>
      </c>
      <c r="BL1" s="2" t="s">
        <v>926</v>
      </c>
      <c r="CB1" s="2" t="s">
        <v>928</v>
      </c>
    </row>
    <row r="2" spans="2:93" x14ac:dyDescent="0.25">
      <c r="F2" s="32" t="s">
        <v>929</v>
      </c>
      <c r="G2" t="s" vm="5">
        <v>930</v>
      </c>
      <c r="U2" s="32" t="s">
        <v>929</v>
      </c>
      <c r="V2" t="s" vm="5">
        <v>930</v>
      </c>
      <c r="AK2" s="2" t="s">
        <v>931</v>
      </c>
      <c r="AT2" s="32" t="s">
        <v>929</v>
      </c>
      <c r="AU2" t="s" vm="5">
        <v>930</v>
      </c>
      <c r="BL2" s="32" t="s">
        <v>929</v>
      </c>
      <c r="BM2" t="s" vm="5">
        <v>930</v>
      </c>
      <c r="CB2" s="32" t="s">
        <v>929</v>
      </c>
      <c r="CC2" t="s" vm="5">
        <v>930</v>
      </c>
    </row>
    <row r="3" spans="2:93" x14ac:dyDescent="0.25">
      <c r="B3" t="s">
        <v>932</v>
      </c>
      <c r="F3" s="32" t="s">
        <v>933</v>
      </c>
      <c r="G3" t="s" vm="4">
        <v>934</v>
      </c>
      <c r="U3" s="32" t="s">
        <v>933</v>
      </c>
      <c r="V3" t="s" vm="2">
        <v>259</v>
      </c>
      <c r="AT3" s="32" t="s">
        <v>933</v>
      </c>
      <c r="AU3" t="s" vm="1">
        <v>426</v>
      </c>
      <c r="BL3" s="32" t="s">
        <v>933</v>
      </c>
      <c r="BM3" t="s" vm="2">
        <v>259</v>
      </c>
      <c r="CB3" s="32" t="s">
        <v>933</v>
      </c>
      <c r="CC3" t="s" vm="3">
        <v>438</v>
      </c>
    </row>
    <row r="5" spans="2:93" x14ac:dyDescent="0.25">
      <c r="B5" s="32" t="s">
        <v>320</v>
      </c>
      <c r="C5" s="32" t="s">
        <v>935</v>
      </c>
      <c r="D5" t="s">
        <v>936</v>
      </c>
      <c r="F5" s="32" t="s">
        <v>241</v>
      </c>
      <c r="G5" s="32" t="s">
        <v>937</v>
      </c>
      <c r="H5" s="32" t="s">
        <v>90</v>
      </c>
      <c r="I5" s="32" t="s">
        <v>91</v>
      </c>
      <c r="J5" s="32" t="s">
        <v>92</v>
      </c>
      <c r="K5" s="32" t="s">
        <v>74</v>
      </c>
      <c r="L5" s="32" t="s">
        <v>13</v>
      </c>
      <c r="M5" s="32" t="s">
        <v>95</v>
      </c>
      <c r="N5" s="32" t="s">
        <v>240</v>
      </c>
      <c r="O5" s="32" t="s">
        <v>320</v>
      </c>
      <c r="P5" s="32" t="s">
        <v>99</v>
      </c>
      <c r="Q5" s="32" t="s">
        <v>285</v>
      </c>
      <c r="R5" s="32" t="s">
        <v>938</v>
      </c>
      <c r="S5" s="32" t="s">
        <v>939</v>
      </c>
      <c r="U5" s="32" t="s">
        <v>241</v>
      </c>
      <c r="V5" s="32" t="s">
        <v>937</v>
      </c>
      <c r="W5" s="32" t="s">
        <v>90</v>
      </c>
      <c r="X5" s="32" t="s">
        <v>91</v>
      </c>
      <c r="Y5" s="32" t="s">
        <v>92</v>
      </c>
      <c r="Z5" s="32" t="s">
        <v>74</v>
      </c>
      <c r="AA5" s="32" t="s">
        <v>13</v>
      </c>
      <c r="AB5" s="32" t="s">
        <v>95</v>
      </c>
      <c r="AC5" s="32" t="s">
        <v>240</v>
      </c>
      <c r="AD5" s="32" t="s">
        <v>320</v>
      </c>
      <c r="AE5" s="32" t="s">
        <v>99</v>
      </c>
      <c r="AF5" s="32" t="s">
        <v>285</v>
      </c>
      <c r="AG5" s="32" t="s">
        <v>938</v>
      </c>
      <c r="AH5" s="32" t="s">
        <v>939</v>
      </c>
      <c r="AJ5" s="32"/>
      <c r="AK5" s="32" t="s">
        <v>937</v>
      </c>
      <c r="AL5" s="32" t="s">
        <v>90</v>
      </c>
      <c r="AM5" s="32" t="s">
        <v>91</v>
      </c>
      <c r="AN5" s="32" t="s">
        <v>92</v>
      </c>
      <c r="AO5" s="32" t="s">
        <v>241</v>
      </c>
      <c r="AP5" s="32" t="s">
        <v>240</v>
      </c>
      <c r="AQ5" s="32" t="s">
        <v>99</v>
      </c>
      <c r="AT5" s="32" t="s">
        <v>940</v>
      </c>
      <c r="AU5" s="32" t="s">
        <v>90</v>
      </c>
      <c r="AV5" s="32" t="s">
        <v>941</v>
      </c>
      <c r="AW5" s="32" t="s">
        <v>240</v>
      </c>
      <c r="AX5" s="32" t="s">
        <v>99</v>
      </c>
      <c r="AY5" s="32" t="s">
        <v>320</v>
      </c>
      <c r="AZ5" s="32" t="s">
        <v>241</v>
      </c>
      <c r="BA5" t="s">
        <v>942</v>
      </c>
      <c r="BB5" t="s">
        <v>943</v>
      </c>
      <c r="BC5" t="s">
        <v>944</v>
      </c>
      <c r="BD5" t="s">
        <v>945</v>
      </c>
      <c r="BJ5" s="32" t="s">
        <v>240</v>
      </c>
      <c r="BL5" s="32" t="s">
        <v>241</v>
      </c>
      <c r="BM5" s="32" t="s">
        <v>937</v>
      </c>
      <c r="BN5" s="32" t="s">
        <v>90</v>
      </c>
      <c r="BO5" s="32" t="s">
        <v>91</v>
      </c>
      <c r="BP5" s="32" t="s">
        <v>92</v>
      </c>
      <c r="BQ5" s="32" t="s">
        <v>74</v>
      </c>
      <c r="BR5" s="32" t="s">
        <v>13</v>
      </c>
      <c r="BS5" s="32" t="s">
        <v>95</v>
      </c>
      <c r="BT5" s="32" t="s">
        <v>240</v>
      </c>
      <c r="BU5" s="32" t="s">
        <v>320</v>
      </c>
      <c r="BV5" s="32" t="s">
        <v>99</v>
      </c>
      <c r="BW5" s="32" t="s">
        <v>285</v>
      </c>
      <c r="BX5" s="32" t="s">
        <v>938</v>
      </c>
      <c r="BY5" s="32" t="s">
        <v>939</v>
      </c>
      <c r="CB5" s="32" t="s">
        <v>241</v>
      </c>
      <c r="CC5" s="32" t="s">
        <v>937</v>
      </c>
      <c r="CD5" s="32" t="s">
        <v>90</v>
      </c>
      <c r="CE5" s="32" t="s">
        <v>91</v>
      </c>
      <c r="CF5" s="32" t="s">
        <v>92</v>
      </c>
      <c r="CG5" s="32" t="s">
        <v>74</v>
      </c>
      <c r="CH5" s="32" t="s">
        <v>13</v>
      </c>
      <c r="CI5" s="32" t="s">
        <v>95</v>
      </c>
      <c r="CJ5" s="32" t="s">
        <v>240</v>
      </c>
      <c r="CK5" s="32" t="s">
        <v>320</v>
      </c>
      <c r="CL5" s="32" t="s">
        <v>99</v>
      </c>
      <c r="CM5" s="32" t="s">
        <v>285</v>
      </c>
      <c r="CN5" s="32" t="s">
        <v>938</v>
      </c>
      <c r="CO5" s="32" t="s">
        <v>939</v>
      </c>
    </row>
    <row r="6" spans="2:93" x14ac:dyDescent="0.25">
      <c r="B6" s="1" t="s">
        <v>321</v>
      </c>
      <c r="C6" t="s">
        <v>322</v>
      </c>
      <c r="D6">
        <v>67</v>
      </c>
      <c r="F6" t="s">
        <v>504</v>
      </c>
      <c r="G6" t="s">
        <v>502</v>
      </c>
      <c r="H6" t="s">
        <v>455</v>
      </c>
      <c r="I6" t="s">
        <v>946</v>
      </c>
      <c r="J6" t="s">
        <v>507</v>
      </c>
      <c r="K6" t="s">
        <v>322</v>
      </c>
      <c r="L6" t="s">
        <v>947</v>
      </c>
      <c r="M6" t="s">
        <v>322</v>
      </c>
      <c r="N6" t="s">
        <v>427</v>
      </c>
      <c r="O6" t="s">
        <v>322</v>
      </c>
      <c r="P6" t="s">
        <v>459</v>
      </c>
      <c r="Q6" t="s">
        <v>322</v>
      </c>
      <c r="R6" t="s">
        <v>322</v>
      </c>
      <c r="S6" t="s">
        <v>322</v>
      </c>
      <c r="U6" t="s">
        <v>490</v>
      </c>
      <c r="V6" t="s">
        <v>488</v>
      </c>
      <c r="W6" t="s">
        <v>495</v>
      </c>
      <c r="X6" t="s">
        <v>948</v>
      </c>
      <c r="Y6" t="s">
        <v>496</v>
      </c>
      <c r="Z6" s="298">
        <v>45992</v>
      </c>
      <c r="AA6" t="s">
        <v>493</v>
      </c>
      <c r="AB6" t="s">
        <v>949</v>
      </c>
      <c r="AC6" t="s">
        <v>427</v>
      </c>
      <c r="AD6" t="s">
        <v>321</v>
      </c>
      <c r="AE6" t="s">
        <v>459</v>
      </c>
      <c r="AF6" t="s">
        <v>432</v>
      </c>
      <c r="AG6" t="s">
        <v>497</v>
      </c>
      <c r="AH6" t="s">
        <v>139</v>
      </c>
      <c r="AK6" t="s">
        <v>322</v>
      </c>
      <c r="AL6" t="s">
        <v>322</v>
      </c>
      <c r="AM6" t="s">
        <v>322</v>
      </c>
      <c r="AN6" t="s">
        <v>322</v>
      </c>
      <c r="AO6" t="s">
        <v>322</v>
      </c>
      <c r="AP6" t="s">
        <v>322</v>
      </c>
      <c r="AQ6" t="s">
        <v>322</v>
      </c>
      <c r="AT6" t="s">
        <v>478</v>
      </c>
      <c r="AU6" t="s">
        <v>29</v>
      </c>
      <c r="AV6" t="s">
        <v>417</v>
      </c>
      <c r="AW6" t="s">
        <v>427</v>
      </c>
      <c r="AX6" t="s">
        <v>459</v>
      </c>
      <c r="AY6" t="s">
        <v>321</v>
      </c>
      <c r="AZ6" t="s">
        <v>480</v>
      </c>
      <c r="BA6">
        <v>15000</v>
      </c>
      <c r="BB6">
        <v>15000</v>
      </c>
      <c r="BC6" t="s">
        <v>950</v>
      </c>
      <c r="BD6" t="s">
        <v>950</v>
      </c>
      <c r="BJ6" t="s">
        <v>322</v>
      </c>
      <c r="BL6" t="s">
        <v>490</v>
      </c>
      <c r="BM6" t="s">
        <v>488</v>
      </c>
      <c r="BN6" t="s">
        <v>495</v>
      </c>
      <c r="BO6" t="s">
        <v>948</v>
      </c>
      <c r="BP6" t="s">
        <v>496</v>
      </c>
      <c r="BQ6" s="298">
        <v>45992</v>
      </c>
      <c r="BR6" t="s">
        <v>493</v>
      </c>
      <c r="BS6" t="s">
        <v>949</v>
      </c>
      <c r="BT6" t="s">
        <v>427</v>
      </c>
      <c r="BU6" t="s">
        <v>321</v>
      </c>
      <c r="BV6" t="s">
        <v>459</v>
      </c>
      <c r="BW6" t="s">
        <v>432</v>
      </c>
      <c r="BX6" t="s">
        <v>497</v>
      </c>
      <c r="BY6" t="s">
        <v>139</v>
      </c>
      <c r="CB6" t="s">
        <v>481</v>
      </c>
      <c r="CC6" t="s">
        <v>478</v>
      </c>
      <c r="CD6" t="s">
        <v>485</v>
      </c>
      <c r="CE6" t="s">
        <v>416</v>
      </c>
      <c r="CF6" t="s">
        <v>416</v>
      </c>
      <c r="CG6" s="298">
        <v>45901</v>
      </c>
      <c r="CH6" t="s">
        <v>484</v>
      </c>
      <c r="CI6" t="s">
        <v>416</v>
      </c>
      <c r="CJ6" t="s">
        <v>427</v>
      </c>
      <c r="CK6" t="s">
        <v>321</v>
      </c>
      <c r="CL6" t="s">
        <v>459</v>
      </c>
      <c r="CM6" t="s">
        <v>432</v>
      </c>
      <c r="CN6" t="s">
        <v>416</v>
      </c>
      <c r="CO6" t="s">
        <v>487</v>
      </c>
    </row>
    <row r="7" spans="2:93" x14ac:dyDescent="0.25">
      <c r="F7" t="s">
        <v>490</v>
      </c>
      <c r="G7" t="s">
        <v>488</v>
      </c>
      <c r="H7" t="s">
        <v>495</v>
      </c>
      <c r="I7" t="s">
        <v>948</v>
      </c>
      <c r="J7" t="s">
        <v>496</v>
      </c>
      <c r="K7" s="298">
        <v>45992</v>
      </c>
      <c r="L7" t="s">
        <v>493</v>
      </c>
      <c r="M7" t="s">
        <v>949</v>
      </c>
      <c r="N7" t="s">
        <v>427</v>
      </c>
      <c r="O7" t="s">
        <v>321</v>
      </c>
      <c r="P7" t="s">
        <v>459</v>
      </c>
      <c r="Q7" t="s">
        <v>432</v>
      </c>
      <c r="R7" t="s">
        <v>497</v>
      </c>
      <c r="S7" t="s">
        <v>139</v>
      </c>
      <c r="U7" t="s">
        <v>542</v>
      </c>
      <c r="V7" t="s">
        <v>540</v>
      </c>
      <c r="W7" t="s">
        <v>546</v>
      </c>
      <c r="X7" t="s">
        <v>946</v>
      </c>
      <c r="Y7" t="s">
        <v>547</v>
      </c>
      <c r="Z7" s="298">
        <v>45992</v>
      </c>
      <c r="AA7" t="s">
        <v>545</v>
      </c>
      <c r="AB7" t="s">
        <v>949</v>
      </c>
      <c r="AC7" t="s">
        <v>427</v>
      </c>
      <c r="AD7" t="s">
        <v>321</v>
      </c>
      <c r="AE7" t="s">
        <v>459</v>
      </c>
      <c r="AF7" t="s">
        <v>432</v>
      </c>
      <c r="AG7" t="s">
        <v>548</v>
      </c>
      <c r="AH7" t="s">
        <v>139</v>
      </c>
      <c r="AK7" t="s">
        <v>502</v>
      </c>
      <c r="AL7" t="s">
        <v>455</v>
      </c>
      <c r="AM7" t="s">
        <v>946</v>
      </c>
      <c r="AN7" t="s">
        <v>507</v>
      </c>
      <c r="AO7" t="s">
        <v>504</v>
      </c>
      <c r="AP7" t="s">
        <v>427</v>
      </c>
      <c r="AQ7" t="s">
        <v>459</v>
      </c>
      <c r="AT7" t="s">
        <v>478</v>
      </c>
      <c r="AU7" t="s">
        <v>31</v>
      </c>
      <c r="AV7" t="s">
        <v>417</v>
      </c>
      <c r="AW7" t="s">
        <v>427</v>
      </c>
      <c r="AX7" t="s">
        <v>459</v>
      </c>
      <c r="AY7" t="s">
        <v>321</v>
      </c>
      <c r="AZ7" t="s">
        <v>514</v>
      </c>
      <c r="BA7">
        <v>2000</v>
      </c>
      <c r="BB7">
        <v>2000</v>
      </c>
      <c r="BC7" t="s">
        <v>950</v>
      </c>
      <c r="BD7" t="s">
        <v>950</v>
      </c>
      <c r="BJ7" t="s">
        <v>427</v>
      </c>
      <c r="BL7" t="s">
        <v>542</v>
      </c>
      <c r="BM7" t="s">
        <v>540</v>
      </c>
      <c r="BN7" t="s">
        <v>546</v>
      </c>
      <c r="BO7" t="s">
        <v>946</v>
      </c>
      <c r="BP7" t="s">
        <v>547</v>
      </c>
      <c r="BQ7" s="298">
        <v>45992</v>
      </c>
      <c r="BR7" t="s">
        <v>545</v>
      </c>
      <c r="BS7" t="s">
        <v>949</v>
      </c>
      <c r="BT7" t="s">
        <v>427</v>
      </c>
      <c r="BU7" t="s">
        <v>321</v>
      </c>
      <c r="BV7" t="s">
        <v>459</v>
      </c>
      <c r="BW7" t="s">
        <v>432</v>
      </c>
      <c r="BX7" t="s">
        <v>548</v>
      </c>
      <c r="BY7" t="s">
        <v>139</v>
      </c>
      <c r="CB7" t="s">
        <v>522</v>
      </c>
      <c r="CC7" t="s">
        <v>519</v>
      </c>
      <c r="CD7" t="s">
        <v>525</v>
      </c>
      <c r="CE7" t="s">
        <v>416</v>
      </c>
      <c r="CF7" t="s">
        <v>416</v>
      </c>
      <c r="CG7" s="298">
        <v>45992</v>
      </c>
      <c r="CH7" t="s">
        <v>524</v>
      </c>
      <c r="CI7" t="s">
        <v>416</v>
      </c>
      <c r="CJ7" t="s">
        <v>427</v>
      </c>
      <c r="CK7" t="s">
        <v>321</v>
      </c>
      <c r="CL7" t="s">
        <v>459</v>
      </c>
      <c r="CM7" t="s">
        <v>432</v>
      </c>
      <c r="CN7" t="s">
        <v>416</v>
      </c>
      <c r="CO7" t="s">
        <v>139</v>
      </c>
    </row>
    <row r="8" spans="2:93" x14ac:dyDescent="0.25">
      <c r="F8" t="s">
        <v>481</v>
      </c>
      <c r="G8" t="s">
        <v>478</v>
      </c>
      <c r="H8" t="s">
        <v>485</v>
      </c>
      <c r="I8" t="s">
        <v>416</v>
      </c>
      <c r="J8" t="s">
        <v>416</v>
      </c>
      <c r="K8" s="298">
        <v>45901</v>
      </c>
      <c r="L8" t="s">
        <v>484</v>
      </c>
      <c r="M8" t="s">
        <v>416</v>
      </c>
      <c r="N8" t="s">
        <v>427</v>
      </c>
      <c r="O8" t="s">
        <v>321</v>
      </c>
      <c r="P8" t="s">
        <v>459</v>
      </c>
      <c r="Q8" t="s">
        <v>432</v>
      </c>
      <c r="R8" t="s">
        <v>416</v>
      </c>
      <c r="S8" t="s">
        <v>487</v>
      </c>
      <c r="U8" t="s">
        <v>591</v>
      </c>
      <c r="V8" t="s">
        <v>589</v>
      </c>
      <c r="W8" t="s">
        <v>595</v>
      </c>
      <c r="X8" t="s">
        <v>948</v>
      </c>
      <c r="Y8" t="s">
        <v>596</v>
      </c>
      <c r="Z8" s="298">
        <v>46266</v>
      </c>
      <c r="AA8" t="s">
        <v>594</v>
      </c>
      <c r="AB8" t="s">
        <v>949</v>
      </c>
      <c r="AC8" t="s">
        <v>427</v>
      </c>
      <c r="AD8" t="s">
        <v>321</v>
      </c>
      <c r="AE8" t="s">
        <v>459</v>
      </c>
      <c r="AF8" t="s">
        <v>432</v>
      </c>
      <c r="AG8" t="s">
        <v>597</v>
      </c>
      <c r="AH8" t="s">
        <v>139</v>
      </c>
      <c r="AK8" t="s">
        <v>694</v>
      </c>
      <c r="AL8" t="s">
        <v>699</v>
      </c>
      <c r="AM8" t="s">
        <v>951</v>
      </c>
      <c r="AN8" t="s">
        <v>700</v>
      </c>
      <c r="AO8" t="s">
        <v>696</v>
      </c>
      <c r="AP8" t="s">
        <v>427</v>
      </c>
      <c r="AQ8" t="s">
        <v>459</v>
      </c>
      <c r="AT8" t="s">
        <v>519</v>
      </c>
      <c r="AU8" t="s">
        <v>29</v>
      </c>
      <c r="AV8" t="s">
        <v>417</v>
      </c>
      <c r="AW8" t="s">
        <v>427</v>
      </c>
      <c r="AX8" t="s">
        <v>459</v>
      </c>
      <c r="AY8" t="s">
        <v>321</v>
      </c>
      <c r="AZ8" t="s">
        <v>521</v>
      </c>
      <c r="BA8">
        <v>20000</v>
      </c>
      <c r="BB8">
        <v>20000</v>
      </c>
      <c r="BC8" t="s">
        <v>950</v>
      </c>
      <c r="BD8" t="s">
        <v>950</v>
      </c>
      <c r="BL8" t="s">
        <v>591</v>
      </c>
      <c r="BM8" t="s">
        <v>589</v>
      </c>
      <c r="BN8" t="s">
        <v>595</v>
      </c>
      <c r="BO8" t="s">
        <v>948</v>
      </c>
      <c r="BP8" t="s">
        <v>596</v>
      </c>
      <c r="BQ8" s="298">
        <v>46266</v>
      </c>
      <c r="BR8" t="s">
        <v>594</v>
      </c>
      <c r="BS8" t="s">
        <v>949</v>
      </c>
      <c r="BT8" t="s">
        <v>427</v>
      </c>
      <c r="BU8" t="s">
        <v>321</v>
      </c>
      <c r="BV8" t="s">
        <v>459</v>
      </c>
      <c r="BW8" t="s">
        <v>432</v>
      </c>
      <c r="BX8" t="s">
        <v>597</v>
      </c>
      <c r="BY8" t="s">
        <v>139</v>
      </c>
      <c r="CB8" t="s">
        <v>536</v>
      </c>
      <c r="CC8" t="s">
        <v>533</v>
      </c>
      <c r="CD8" t="s">
        <v>525</v>
      </c>
      <c r="CE8" t="s">
        <v>416</v>
      </c>
      <c r="CF8" t="s">
        <v>416</v>
      </c>
      <c r="CG8" s="298">
        <v>45901</v>
      </c>
      <c r="CH8" t="s">
        <v>539</v>
      </c>
      <c r="CI8" t="s">
        <v>416</v>
      </c>
      <c r="CJ8" t="s">
        <v>427</v>
      </c>
      <c r="CK8" t="s">
        <v>321</v>
      </c>
      <c r="CL8" t="s">
        <v>459</v>
      </c>
      <c r="CM8" t="s">
        <v>432</v>
      </c>
      <c r="CN8" t="s">
        <v>416</v>
      </c>
      <c r="CO8" t="s">
        <v>139</v>
      </c>
    </row>
    <row r="9" spans="2:93" x14ac:dyDescent="0.25">
      <c r="F9" t="s">
        <v>522</v>
      </c>
      <c r="G9" t="s">
        <v>519</v>
      </c>
      <c r="H9" t="s">
        <v>525</v>
      </c>
      <c r="I9" t="s">
        <v>416</v>
      </c>
      <c r="J9" t="s">
        <v>416</v>
      </c>
      <c r="K9" s="298">
        <v>45992</v>
      </c>
      <c r="L9" t="s">
        <v>524</v>
      </c>
      <c r="M9" t="s">
        <v>416</v>
      </c>
      <c r="N9" t="s">
        <v>427</v>
      </c>
      <c r="O9" t="s">
        <v>321</v>
      </c>
      <c r="P9" t="s">
        <v>459</v>
      </c>
      <c r="Q9" t="s">
        <v>432</v>
      </c>
      <c r="R9" t="s">
        <v>416</v>
      </c>
      <c r="S9" t="s">
        <v>139</v>
      </c>
      <c r="U9" t="s">
        <v>643</v>
      </c>
      <c r="V9" t="s">
        <v>641</v>
      </c>
      <c r="W9" t="s">
        <v>495</v>
      </c>
      <c r="X9" t="s">
        <v>948</v>
      </c>
      <c r="Y9" t="s">
        <v>647</v>
      </c>
      <c r="Z9" s="298">
        <v>46357</v>
      </c>
      <c r="AA9" t="s">
        <v>952</v>
      </c>
      <c r="AB9" t="s">
        <v>953</v>
      </c>
      <c r="AC9" t="s">
        <v>427</v>
      </c>
      <c r="AD9" t="s">
        <v>321</v>
      </c>
      <c r="AE9" t="s">
        <v>459</v>
      </c>
      <c r="AF9" t="s">
        <v>432</v>
      </c>
      <c r="AG9" t="s">
        <v>648</v>
      </c>
      <c r="AH9" t="s">
        <v>139</v>
      </c>
      <c r="AK9" t="s">
        <v>799</v>
      </c>
      <c r="AL9" t="s">
        <v>699</v>
      </c>
      <c r="AM9" t="s">
        <v>948</v>
      </c>
      <c r="AN9" t="s">
        <v>804</v>
      </c>
      <c r="AO9" t="s">
        <v>801</v>
      </c>
      <c r="AP9" t="s">
        <v>427</v>
      </c>
      <c r="AQ9" t="s">
        <v>459</v>
      </c>
      <c r="AT9" t="s">
        <v>533</v>
      </c>
      <c r="AU9" t="s">
        <v>29</v>
      </c>
      <c r="AV9" t="s">
        <v>417</v>
      </c>
      <c r="AW9" t="s">
        <v>427</v>
      </c>
      <c r="AX9" t="s">
        <v>459</v>
      </c>
      <c r="AY9" t="s">
        <v>321</v>
      </c>
      <c r="AZ9" t="s">
        <v>535</v>
      </c>
      <c r="BA9">
        <v>10000</v>
      </c>
      <c r="BB9" t="s">
        <v>950</v>
      </c>
      <c r="BC9">
        <v>10000</v>
      </c>
      <c r="BD9" t="s">
        <v>950</v>
      </c>
      <c r="BL9" t="s">
        <v>643</v>
      </c>
      <c r="BM9" t="s">
        <v>641</v>
      </c>
      <c r="BN9" t="s">
        <v>495</v>
      </c>
      <c r="BO9" t="s">
        <v>948</v>
      </c>
      <c r="BP9" t="s">
        <v>647</v>
      </c>
      <c r="BQ9" s="298">
        <v>46357</v>
      </c>
      <c r="BR9" t="s">
        <v>952</v>
      </c>
      <c r="BS9" t="s">
        <v>953</v>
      </c>
      <c r="BT9" t="s">
        <v>427</v>
      </c>
      <c r="BU9" t="s">
        <v>321</v>
      </c>
      <c r="BV9" t="s">
        <v>459</v>
      </c>
      <c r="BW9" t="s">
        <v>432</v>
      </c>
      <c r="BX9" t="s">
        <v>648</v>
      </c>
      <c r="BY9" t="s">
        <v>139</v>
      </c>
      <c r="CB9" t="s">
        <v>559</v>
      </c>
      <c r="CC9" t="s">
        <v>556</v>
      </c>
      <c r="CD9" t="s">
        <v>525</v>
      </c>
      <c r="CE9" t="s">
        <v>416</v>
      </c>
      <c r="CF9" t="s">
        <v>416</v>
      </c>
      <c r="CG9" s="298">
        <v>45992</v>
      </c>
      <c r="CH9" t="s">
        <v>561</v>
      </c>
      <c r="CI9" t="s">
        <v>416</v>
      </c>
      <c r="CJ9" t="s">
        <v>427</v>
      </c>
      <c r="CK9" t="s">
        <v>321</v>
      </c>
      <c r="CL9" t="s">
        <v>459</v>
      </c>
      <c r="CM9" t="s">
        <v>432</v>
      </c>
      <c r="CN9" t="s">
        <v>416</v>
      </c>
      <c r="CO9" t="s">
        <v>139</v>
      </c>
    </row>
    <row r="10" spans="2:93" x14ac:dyDescent="0.25">
      <c r="F10" t="s">
        <v>542</v>
      </c>
      <c r="G10" t="s">
        <v>540</v>
      </c>
      <c r="H10" t="s">
        <v>546</v>
      </c>
      <c r="I10" t="s">
        <v>946</v>
      </c>
      <c r="J10" t="s">
        <v>547</v>
      </c>
      <c r="K10" s="298">
        <v>45992</v>
      </c>
      <c r="L10" t="s">
        <v>545</v>
      </c>
      <c r="M10" t="s">
        <v>949</v>
      </c>
      <c r="N10" t="s">
        <v>427</v>
      </c>
      <c r="O10" t="s">
        <v>321</v>
      </c>
      <c r="P10" t="s">
        <v>459</v>
      </c>
      <c r="Q10" t="s">
        <v>432</v>
      </c>
      <c r="R10" t="s">
        <v>548</v>
      </c>
      <c r="S10" t="s">
        <v>139</v>
      </c>
      <c r="U10" t="s">
        <v>683</v>
      </c>
      <c r="V10" t="s">
        <v>681</v>
      </c>
      <c r="W10" t="s">
        <v>688</v>
      </c>
      <c r="X10" t="s">
        <v>951</v>
      </c>
      <c r="Y10" t="s">
        <v>689</v>
      </c>
      <c r="Z10" s="298">
        <v>46174</v>
      </c>
      <c r="AA10" t="s">
        <v>686</v>
      </c>
      <c r="AB10" t="s">
        <v>953</v>
      </c>
      <c r="AC10" t="s">
        <v>427</v>
      </c>
      <c r="AD10" t="s">
        <v>321</v>
      </c>
      <c r="AE10" t="s">
        <v>459</v>
      </c>
      <c r="AF10" t="s">
        <v>432</v>
      </c>
      <c r="AG10" t="s">
        <v>690</v>
      </c>
      <c r="AH10" t="s">
        <v>692</v>
      </c>
      <c r="AK10" t="s">
        <v>450</v>
      </c>
      <c r="AL10" t="s">
        <v>455</v>
      </c>
      <c r="AM10" t="s">
        <v>954</v>
      </c>
      <c r="AN10" t="s">
        <v>456</v>
      </c>
      <c r="AO10" t="s">
        <v>452</v>
      </c>
      <c r="AP10" t="s">
        <v>427</v>
      </c>
      <c r="AQ10" t="s">
        <v>459</v>
      </c>
      <c r="AT10" t="s">
        <v>556</v>
      </c>
      <c r="AU10" t="s">
        <v>31</v>
      </c>
      <c r="AV10" t="s">
        <v>417</v>
      </c>
      <c r="AW10" t="s">
        <v>427</v>
      </c>
      <c r="AX10" t="s">
        <v>459</v>
      </c>
      <c r="AY10" t="s">
        <v>321</v>
      </c>
      <c r="AZ10" t="s">
        <v>558</v>
      </c>
      <c r="BA10">
        <v>1800</v>
      </c>
      <c r="BB10">
        <v>1800</v>
      </c>
      <c r="BC10" t="s">
        <v>950</v>
      </c>
      <c r="BD10" t="s">
        <v>950</v>
      </c>
      <c r="BL10" t="s">
        <v>683</v>
      </c>
      <c r="BM10" t="s">
        <v>681</v>
      </c>
      <c r="BN10" t="s">
        <v>688</v>
      </c>
      <c r="BO10" t="s">
        <v>951</v>
      </c>
      <c r="BP10" t="s">
        <v>689</v>
      </c>
      <c r="BQ10" s="298">
        <v>46174</v>
      </c>
      <c r="BR10" t="s">
        <v>686</v>
      </c>
      <c r="BS10" t="s">
        <v>953</v>
      </c>
      <c r="BT10" t="s">
        <v>427</v>
      </c>
      <c r="BU10" t="s">
        <v>321</v>
      </c>
      <c r="BV10" t="s">
        <v>459</v>
      </c>
      <c r="BW10" t="s">
        <v>432</v>
      </c>
      <c r="BX10" t="s">
        <v>690</v>
      </c>
      <c r="BY10" t="s">
        <v>692</v>
      </c>
      <c r="CB10" t="s">
        <v>571</v>
      </c>
      <c r="CC10" t="s">
        <v>568</v>
      </c>
      <c r="CD10" t="s">
        <v>525</v>
      </c>
      <c r="CE10" t="s">
        <v>416</v>
      </c>
      <c r="CF10" t="s">
        <v>416</v>
      </c>
      <c r="CG10" s="298">
        <v>46082</v>
      </c>
      <c r="CH10" t="s">
        <v>573</v>
      </c>
      <c r="CI10" t="s">
        <v>416</v>
      </c>
      <c r="CJ10" t="s">
        <v>427</v>
      </c>
      <c r="CK10" t="s">
        <v>321</v>
      </c>
      <c r="CL10" t="s">
        <v>459</v>
      </c>
      <c r="CM10" t="s">
        <v>432</v>
      </c>
      <c r="CN10" t="s">
        <v>416</v>
      </c>
      <c r="CO10" t="s">
        <v>139</v>
      </c>
    </row>
    <row r="11" spans="2:93" x14ac:dyDescent="0.25">
      <c r="F11" t="s">
        <v>536</v>
      </c>
      <c r="G11" t="s">
        <v>533</v>
      </c>
      <c r="H11" t="s">
        <v>525</v>
      </c>
      <c r="I11" t="s">
        <v>416</v>
      </c>
      <c r="J11" t="s">
        <v>416</v>
      </c>
      <c r="K11" s="298">
        <v>45901</v>
      </c>
      <c r="L11" t="s">
        <v>539</v>
      </c>
      <c r="M11" t="s">
        <v>416</v>
      </c>
      <c r="N11" t="s">
        <v>427</v>
      </c>
      <c r="O11" t="s">
        <v>321</v>
      </c>
      <c r="P11" t="s">
        <v>459</v>
      </c>
      <c r="Q11" t="s">
        <v>432</v>
      </c>
      <c r="R11" t="s">
        <v>416</v>
      </c>
      <c r="S11" t="s">
        <v>139</v>
      </c>
      <c r="U11" t="s">
        <v>740</v>
      </c>
      <c r="V11" t="s">
        <v>738</v>
      </c>
      <c r="W11" t="s">
        <v>688</v>
      </c>
      <c r="X11" t="s">
        <v>955</v>
      </c>
      <c r="Y11" t="s">
        <v>744</v>
      </c>
      <c r="Z11" s="298">
        <v>46266</v>
      </c>
      <c r="AA11" t="s">
        <v>743</v>
      </c>
      <c r="AB11" t="s">
        <v>949</v>
      </c>
      <c r="AC11" t="s">
        <v>427</v>
      </c>
      <c r="AD11" t="s">
        <v>321</v>
      </c>
      <c r="AE11" t="s">
        <v>459</v>
      </c>
      <c r="AF11" t="s">
        <v>432</v>
      </c>
      <c r="AG11" t="s">
        <v>690</v>
      </c>
      <c r="AH11" t="s">
        <v>162</v>
      </c>
      <c r="AT11" t="s">
        <v>568</v>
      </c>
      <c r="AU11" t="s">
        <v>29</v>
      </c>
      <c r="AV11" t="s">
        <v>417</v>
      </c>
      <c r="AW11" t="s">
        <v>427</v>
      </c>
      <c r="AX11" t="s">
        <v>459</v>
      </c>
      <c r="AY11" t="s">
        <v>321</v>
      </c>
      <c r="AZ11" t="s">
        <v>570</v>
      </c>
      <c r="BA11">
        <v>5000</v>
      </c>
      <c r="BB11" t="s">
        <v>950</v>
      </c>
      <c r="BC11">
        <v>5000</v>
      </c>
      <c r="BD11" t="s">
        <v>950</v>
      </c>
      <c r="BL11" t="s">
        <v>740</v>
      </c>
      <c r="BM11" t="s">
        <v>738</v>
      </c>
      <c r="BN11" t="s">
        <v>688</v>
      </c>
      <c r="BO11" t="s">
        <v>955</v>
      </c>
      <c r="BP11" t="s">
        <v>744</v>
      </c>
      <c r="BQ11" s="298">
        <v>46266</v>
      </c>
      <c r="BR11" t="s">
        <v>743</v>
      </c>
      <c r="BS11" t="s">
        <v>949</v>
      </c>
      <c r="BT11" t="s">
        <v>427</v>
      </c>
      <c r="BU11" t="s">
        <v>321</v>
      </c>
      <c r="BV11" t="s">
        <v>459</v>
      </c>
      <c r="BW11" t="s">
        <v>432</v>
      </c>
      <c r="BX11" t="s">
        <v>690</v>
      </c>
      <c r="BY11" t="s">
        <v>162</v>
      </c>
      <c r="CB11" t="s">
        <v>584</v>
      </c>
      <c r="CC11" t="s">
        <v>581</v>
      </c>
      <c r="CD11" t="s">
        <v>525</v>
      </c>
      <c r="CE11" t="s">
        <v>416</v>
      </c>
      <c r="CF11" t="s">
        <v>416</v>
      </c>
      <c r="CG11" s="298">
        <v>46174</v>
      </c>
      <c r="CH11" t="s">
        <v>587</v>
      </c>
      <c r="CI11" t="s">
        <v>416</v>
      </c>
      <c r="CJ11" t="s">
        <v>427</v>
      </c>
      <c r="CK11" t="s">
        <v>321</v>
      </c>
      <c r="CL11" t="s">
        <v>459</v>
      </c>
      <c r="CM11" t="s">
        <v>432</v>
      </c>
      <c r="CN11" t="s">
        <v>416</v>
      </c>
      <c r="CO11" t="s">
        <v>151</v>
      </c>
    </row>
    <row r="12" spans="2:93" x14ac:dyDescent="0.25">
      <c r="F12" t="s">
        <v>559</v>
      </c>
      <c r="G12" t="s">
        <v>556</v>
      </c>
      <c r="H12" t="s">
        <v>525</v>
      </c>
      <c r="I12" t="s">
        <v>416</v>
      </c>
      <c r="J12" t="s">
        <v>416</v>
      </c>
      <c r="K12" s="298">
        <v>45992</v>
      </c>
      <c r="L12" t="s">
        <v>561</v>
      </c>
      <c r="M12" t="s">
        <v>416</v>
      </c>
      <c r="N12" t="s">
        <v>427</v>
      </c>
      <c r="O12" t="s">
        <v>321</v>
      </c>
      <c r="P12" t="s">
        <v>459</v>
      </c>
      <c r="Q12" t="s">
        <v>432</v>
      </c>
      <c r="R12" t="s">
        <v>416</v>
      </c>
      <c r="S12" t="s">
        <v>139</v>
      </c>
      <c r="U12" t="s">
        <v>791</v>
      </c>
      <c r="V12" t="s">
        <v>789</v>
      </c>
      <c r="W12" t="s">
        <v>495</v>
      </c>
      <c r="X12" t="s">
        <v>948</v>
      </c>
      <c r="Y12" t="s">
        <v>796</v>
      </c>
      <c r="Z12" s="298">
        <v>46082</v>
      </c>
      <c r="AA12" t="s">
        <v>794</v>
      </c>
      <c r="AB12" t="s">
        <v>949</v>
      </c>
      <c r="AC12" t="s">
        <v>427</v>
      </c>
      <c r="AD12" t="s">
        <v>321</v>
      </c>
      <c r="AE12" t="s">
        <v>459</v>
      </c>
      <c r="AF12" t="s">
        <v>432</v>
      </c>
      <c r="AG12" t="s">
        <v>797</v>
      </c>
      <c r="AH12" t="s">
        <v>487</v>
      </c>
      <c r="AT12" t="s">
        <v>581</v>
      </c>
      <c r="AU12" t="s">
        <v>29</v>
      </c>
      <c r="AV12" t="s">
        <v>417</v>
      </c>
      <c r="AW12" t="s">
        <v>427</v>
      </c>
      <c r="AX12" t="s">
        <v>459</v>
      </c>
      <c r="AY12" t="s">
        <v>321</v>
      </c>
      <c r="AZ12" t="s">
        <v>583</v>
      </c>
      <c r="BA12">
        <v>20000</v>
      </c>
      <c r="BB12" t="s">
        <v>950</v>
      </c>
      <c r="BC12">
        <v>20000</v>
      </c>
      <c r="BD12" t="s">
        <v>950</v>
      </c>
      <c r="BL12" t="s">
        <v>791</v>
      </c>
      <c r="BM12" t="s">
        <v>789</v>
      </c>
      <c r="BN12" t="s">
        <v>495</v>
      </c>
      <c r="BO12" t="s">
        <v>948</v>
      </c>
      <c r="BP12" t="s">
        <v>796</v>
      </c>
      <c r="BQ12" s="298">
        <v>46082</v>
      </c>
      <c r="BR12" t="s">
        <v>794</v>
      </c>
      <c r="BS12" t="s">
        <v>949</v>
      </c>
      <c r="BT12" t="s">
        <v>427</v>
      </c>
      <c r="BU12" t="s">
        <v>321</v>
      </c>
      <c r="BV12" t="s">
        <v>459</v>
      </c>
      <c r="BW12" t="s">
        <v>432</v>
      </c>
      <c r="BX12" t="s">
        <v>797</v>
      </c>
      <c r="BY12" t="s">
        <v>487</v>
      </c>
      <c r="CB12" t="s">
        <v>611</v>
      </c>
      <c r="CC12" t="s">
        <v>608</v>
      </c>
      <c r="CD12" t="s">
        <v>485</v>
      </c>
      <c r="CE12" t="s">
        <v>416</v>
      </c>
      <c r="CF12" t="s">
        <v>416</v>
      </c>
      <c r="CG12" s="298">
        <v>46174</v>
      </c>
      <c r="CH12" t="s">
        <v>613</v>
      </c>
      <c r="CI12" t="s">
        <v>416</v>
      </c>
      <c r="CJ12" t="s">
        <v>427</v>
      </c>
      <c r="CK12" t="s">
        <v>321</v>
      </c>
      <c r="CL12" t="s">
        <v>459</v>
      </c>
      <c r="CM12" t="s">
        <v>432</v>
      </c>
      <c r="CN12" t="s">
        <v>416</v>
      </c>
      <c r="CO12" t="s">
        <v>416</v>
      </c>
    </row>
    <row r="13" spans="2:93" x14ac:dyDescent="0.25">
      <c r="F13" t="s">
        <v>571</v>
      </c>
      <c r="G13" t="s">
        <v>568</v>
      </c>
      <c r="H13" t="s">
        <v>525</v>
      </c>
      <c r="I13" t="s">
        <v>416</v>
      </c>
      <c r="J13" t="s">
        <v>416</v>
      </c>
      <c r="K13" s="298">
        <v>46082</v>
      </c>
      <c r="L13" t="s">
        <v>573</v>
      </c>
      <c r="M13" t="s">
        <v>416</v>
      </c>
      <c r="N13" t="s">
        <v>427</v>
      </c>
      <c r="O13" t="s">
        <v>321</v>
      </c>
      <c r="P13" t="s">
        <v>459</v>
      </c>
      <c r="Q13" t="s">
        <v>432</v>
      </c>
      <c r="R13" t="s">
        <v>416</v>
      </c>
      <c r="S13" t="s">
        <v>139</v>
      </c>
      <c r="U13" t="s">
        <v>841</v>
      </c>
      <c r="V13" t="s">
        <v>839</v>
      </c>
      <c r="W13" t="s">
        <v>495</v>
      </c>
      <c r="X13" t="s">
        <v>948</v>
      </c>
      <c r="Y13" t="s">
        <v>845</v>
      </c>
      <c r="Z13" s="298">
        <v>46266</v>
      </c>
      <c r="AA13" t="s">
        <v>844</v>
      </c>
      <c r="AB13" t="s">
        <v>956</v>
      </c>
      <c r="AC13" t="s">
        <v>427</v>
      </c>
      <c r="AD13" t="s">
        <v>321</v>
      </c>
      <c r="AE13" t="s">
        <v>459</v>
      </c>
      <c r="AF13" t="s">
        <v>432</v>
      </c>
      <c r="AG13" t="s">
        <v>846</v>
      </c>
      <c r="AH13" t="s">
        <v>487</v>
      </c>
      <c r="AT13" t="s">
        <v>608</v>
      </c>
      <c r="AU13" t="s">
        <v>26</v>
      </c>
      <c r="AV13" t="s">
        <v>417</v>
      </c>
      <c r="AW13" t="s">
        <v>427</v>
      </c>
      <c r="AX13" t="s">
        <v>459</v>
      </c>
      <c r="AY13" t="s">
        <v>321</v>
      </c>
      <c r="AZ13" t="s">
        <v>610</v>
      </c>
      <c r="BA13">
        <v>1000</v>
      </c>
      <c r="BB13">
        <v>1000</v>
      </c>
      <c r="BC13" t="s">
        <v>950</v>
      </c>
      <c r="BD13" t="s">
        <v>950</v>
      </c>
      <c r="BL13" t="s">
        <v>841</v>
      </c>
      <c r="BM13" t="s">
        <v>839</v>
      </c>
      <c r="BN13" t="s">
        <v>495</v>
      </c>
      <c r="BO13" t="s">
        <v>948</v>
      </c>
      <c r="BP13" t="s">
        <v>845</v>
      </c>
      <c r="BQ13" s="298">
        <v>46266</v>
      </c>
      <c r="BR13" t="s">
        <v>844</v>
      </c>
      <c r="BS13" t="s">
        <v>956</v>
      </c>
      <c r="BT13" t="s">
        <v>427</v>
      </c>
      <c r="BU13" t="s">
        <v>321</v>
      </c>
      <c r="BV13" t="s">
        <v>459</v>
      </c>
      <c r="BW13" t="s">
        <v>432</v>
      </c>
      <c r="BX13" t="s">
        <v>846</v>
      </c>
      <c r="BY13" t="s">
        <v>487</v>
      </c>
      <c r="CB13" t="s">
        <v>623</v>
      </c>
      <c r="CC13" t="s">
        <v>620</v>
      </c>
      <c r="CD13" t="s">
        <v>626</v>
      </c>
      <c r="CE13" t="s">
        <v>416</v>
      </c>
      <c r="CF13" t="s">
        <v>416</v>
      </c>
      <c r="CG13" s="298">
        <v>46266</v>
      </c>
      <c r="CH13" t="s">
        <v>625</v>
      </c>
      <c r="CI13" t="s">
        <v>416</v>
      </c>
      <c r="CJ13" t="s">
        <v>427</v>
      </c>
      <c r="CK13" t="s">
        <v>321</v>
      </c>
      <c r="CL13" t="s">
        <v>459</v>
      </c>
      <c r="CM13" t="s">
        <v>432</v>
      </c>
      <c r="CN13" t="s">
        <v>416</v>
      </c>
      <c r="CO13" t="s">
        <v>139</v>
      </c>
    </row>
    <row r="14" spans="2:93" x14ac:dyDescent="0.25">
      <c r="F14" t="s">
        <v>591</v>
      </c>
      <c r="G14" t="s">
        <v>589</v>
      </c>
      <c r="H14" t="s">
        <v>595</v>
      </c>
      <c r="I14" t="s">
        <v>948</v>
      </c>
      <c r="J14" t="s">
        <v>596</v>
      </c>
      <c r="K14" s="298">
        <v>46266</v>
      </c>
      <c r="L14" t="s">
        <v>594</v>
      </c>
      <c r="M14" t="s">
        <v>949</v>
      </c>
      <c r="N14" t="s">
        <v>427</v>
      </c>
      <c r="O14" t="s">
        <v>321</v>
      </c>
      <c r="P14" t="s">
        <v>459</v>
      </c>
      <c r="Q14" t="s">
        <v>432</v>
      </c>
      <c r="R14" t="s">
        <v>597</v>
      </c>
      <c r="S14" t="s">
        <v>139</v>
      </c>
      <c r="U14" t="s">
        <v>437</v>
      </c>
      <c r="V14" t="s">
        <v>435</v>
      </c>
      <c r="W14" t="s">
        <v>443</v>
      </c>
      <c r="X14" t="s">
        <v>946</v>
      </c>
      <c r="Y14" t="s">
        <v>444</v>
      </c>
      <c r="Z14" s="298">
        <v>46539</v>
      </c>
      <c r="AA14" t="s">
        <v>441</v>
      </c>
      <c r="AB14" t="s">
        <v>957</v>
      </c>
      <c r="AC14" t="s">
        <v>427</v>
      </c>
      <c r="AD14" t="s">
        <v>321</v>
      </c>
      <c r="AE14" t="s">
        <v>459</v>
      </c>
      <c r="AF14" t="s">
        <v>432</v>
      </c>
      <c r="AG14" t="s">
        <v>445</v>
      </c>
      <c r="AH14" t="s">
        <v>447</v>
      </c>
      <c r="AT14" t="s">
        <v>620</v>
      </c>
      <c r="AU14" t="s">
        <v>26</v>
      </c>
      <c r="AV14" t="s">
        <v>417</v>
      </c>
      <c r="AW14" t="s">
        <v>427</v>
      </c>
      <c r="AX14" t="s">
        <v>459</v>
      </c>
      <c r="AY14" t="s">
        <v>321</v>
      </c>
      <c r="AZ14" t="s">
        <v>622</v>
      </c>
      <c r="BA14">
        <v>2000</v>
      </c>
      <c r="BB14" t="s">
        <v>950</v>
      </c>
      <c r="BC14">
        <v>2000</v>
      </c>
      <c r="BD14" t="s">
        <v>950</v>
      </c>
      <c r="BL14" t="s">
        <v>437</v>
      </c>
      <c r="BM14" t="s">
        <v>435</v>
      </c>
      <c r="BN14" t="s">
        <v>443</v>
      </c>
      <c r="BO14" t="s">
        <v>946</v>
      </c>
      <c r="BP14" t="s">
        <v>444</v>
      </c>
      <c r="BQ14" s="298">
        <v>46539</v>
      </c>
      <c r="BR14" t="s">
        <v>441</v>
      </c>
      <c r="BS14" t="s">
        <v>957</v>
      </c>
      <c r="BT14" t="s">
        <v>427</v>
      </c>
      <c r="BU14" t="s">
        <v>321</v>
      </c>
      <c r="BV14" t="s">
        <v>459</v>
      </c>
      <c r="BW14" t="s">
        <v>432</v>
      </c>
      <c r="BX14" t="s">
        <v>445</v>
      </c>
      <c r="BY14" t="s">
        <v>447</v>
      </c>
      <c r="CB14" t="s">
        <v>958</v>
      </c>
      <c r="CC14" t="s">
        <v>959</v>
      </c>
      <c r="CD14" t="s">
        <v>525</v>
      </c>
      <c r="CE14" t="s">
        <v>416</v>
      </c>
      <c r="CF14" t="s">
        <v>416</v>
      </c>
      <c r="CG14" s="298">
        <v>46357</v>
      </c>
      <c r="CH14" t="s">
        <v>639</v>
      </c>
      <c r="CI14" t="s">
        <v>416</v>
      </c>
      <c r="CJ14" t="s">
        <v>427</v>
      </c>
      <c r="CK14" t="s">
        <v>321</v>
      </c>
      <c r="CL14" t="s">
        <v>459</v>
      </c>
      <c r="CM14" t="s">
        <v>432</v>
      </c>
      <c r="CN14" t="s">
        <v>416</v>
      </c>
      <c r="CO14" t="s">
        <v>151</v>
      </c>
    </row>
    <row r="15" spans="2:93" x14ac:dyDescent="0.25">
      <c r="F15" t="s">
        <v>584</v>
      </c>
      <c r="G15" t="s">
        <v>581</v>
      </c>
      <c r="H15" t="s">
        <v>525</v>
      </c>
      <c r="I15" t="s">
        <v>416</v>
      </c>
      <c r="J15" t="s">
        <v>416</v>
      </c>
      <c r="K15" s="298">
        <v>46174</v>
      </c>
      <c r="L15" t="s">
        <v>587</v>
      </c>
      <c r="M15" t="s">
        <v>416</v>
      </c>
      <c r="N15" t="s">
        <v>427</v>
      </c>
      <c r="O15" t="s">
        <v>321</v>
      </c>
      <c r="P15" t="s">
        <v>459</v>
      </c>
      <c r="Q15" t="s">
        <v>432</v>
      </c>
      <c r="R15" t="s">
        <v>416</v>
      </c>
      <c r="S15" t="s">
        <v>151</v>
      </c>
      <c r="AT15" t="s">
        <v>959</v>
      </c>
      <c r="AU15" t="s">
        <v>29</v>
      </c>
      <c r="AV15" t="s">
        <v>417</v>
      </c>
      <c r="AW15" t="s">
        <v>427</v>
      </c>
      <c r="AX15" t="s">
        <v>459</v>
      </c>
      <c r="AY15" t="s">
        <v>321</v>
      </c>
      <c r="AZ15" t="s">
        <v>635</v>
      </c>
      <c r="BA15">
        <v>10000</v>
      </c>
      <c r="BB15" t="s">
        <v>950</v>
      </c>
      <c r="BC15">
        <v>10000</v>
      </c>
      <c r="BD15" t="s">
        <v>950</v>
      </c>
      <c r="CB15" t="s">
        <v>662</v>
      </c>
      <c r="CC15" t="s">
        <v>659</v>
      </c>
      <c r="CD15" t="s">
        <v>665</v>
      </c>
      <c r="CE15" t="s">
        <v>416</v>
      </c>
      <c r="CF15" t="s">
        <v>416</v>
      </c>
      <c r="CG15" s="298">
        <v>46357</v>
      </c>
      <c r="CH15" t="s">
        <v>664</v>
      </c>
      <c r="CI15" t="s">
        <v>416</v>
      </c>
      <c r="CJ15" t="s">
        <v>427</v>
      </c>
      <c r="CK15" t="s">
        <v>321</v>
      </c>
      <c r="CL15" t="s">
        <v>459</v>
      </c>
      <c r="CM15" t="s">
        <v>432</v>
      </c>
      <c r="CN15" t="s">
        <v>416</v>
      </c>
      <c r="CO15" t="s">
        <v>151</v>
      </c>
    </row>
    <row r="16" spans="2:93" x14ac:dyDescent="0.25">
      <c r="F16" t="s">
        <v>611</v>
      </c>
      <c r="G16" t="s">
        <v>608</v>
      </c>
      <c r="H16" t="s">
        <v>485</v>
      </c>
      <c r="I16" t="s">
        <v>416</v>
      </c>
      <c r="J16" t="s">
        <v>416</v>
      </c>
      <c r="K16" s="298">
        <v>46174</v>
      </c>
      <c r="L16" t="s">
        <v>613</v>
      </c>
      <c r="M16" t="s">
        <v>416</v>
      </c>
      <c r="N16" t="s">
        <v>427</v>
      </c>
      <c r="O16" t="s">
        <v>321</v>
      </c>
      <c r="P16" t="s">
        <v>459</v>
      </c>
      <c r="Q16" t="s">
        <v>432</v>
      </c>
      <c r="R16" t="s">
        <v>416</v>
      </c>
      <c r="S16" t="s">
        <v>416</v>
      </c>
      <c r="AT16" t="s">
        <v>659</v>
      </c>
      <c r="AU16" t="s">
        <v>29</v>
      </c>
      <c r="AV16" t="s">
        <v>417</v>
      </c>
      <c r="AW16" t="s">
        <v>427</v>
      </c>
      <c r="AX16" t="s">
        <v>459</v>
      </c>
      <c r="AY16" t="s">
        <v>321</v>
      </c>
      <c r="AZ16" t="s">
        <v>661</v>
      </c>
      <c r="BA16">
        <v>5000</v>
      </c>
      <c r="BB16" t="s">
        <v>950</v>
      </c>
      <c r="BC16">
        <v>5000</v>
      </c>
      <c r="BD16" t="s">
        <v>950</v>
      </c>
      <c r="CB16" t="s">
        <v>677</v>
      </c>
      <c r="CC16" t="s">
        <v>674</v>
      </c>
      <c r="CD16" t="s">
        <v>431</v>
      </c>
      <c r="CE16" t="s">
        <v>416</v>
      </c>
      <c r="CF16" t="s">
        <v>416</v>
      </c>
      <c r="CG16" s="298">
        <v>46174</v>
      </c>
      <c r="CH16" t="s">
        <v>680</v>
      </c>
      <c r="CI16" t="s">
        <v>416</v>
      </c>
      <c r="CJ16" t="s">
        <v>427</v>
      </c>
      <c r="CK16" t="s">
        <v>321</v>
      </c>
      <c r="CL16" t="s">
        <v>459</v>
      </c>
      <c r="CM16" t="s">
        <v>432</v>
      </c>
      <c r="CN16" t="s">
        <v>416</v>
      </c>
      <c r="CO16" t="s">
        <v>162</v>
      </c>
    </row>
    <row r="17" spans="6:93" x14ac:dyDescent="0.25">
      <c r="F17" t="s">
        <v>623</v>
      </c>
      <c r="G17" t="s">
        <v>620</v>
      </c>
      <c r="H17" t="s">
        <v>626</v>
      </c>
      <c r="I17" t="s">
        <v>416</v>
      </c>
      <c r="J17" t="s">
        <v>416</v>
      </c>
      <c r="K17" s="298">
        <v>46266</v>
      </c>
      <c r="L17" t="s">
        <v>625</v>
      </c>
      <c r="M17" t="s">
        <v>416</v>
      </c>
      <c r="N17" t="s">
        <v>427</v>
      </c>
      <c r="O17" t="s">
        <v>321</v>
      </c>
      <c r="P17" t="s">
        <v>459</v>
      </c>
      <c r="Q17" t="s">
        <v>432</v>
      </c>
      <c r="R17" t="s">
        <v>416</v>
      </c>
      <c r="S17" t="s">
        <v>139</v>
      </c>
      <c r="AT17" t="s">
        <v>674</v>
      </c>
      <c r="AU17" t="s">
        <v>26</v>
      </c>
      <c r="AV17" t="s">
        <v>417</v>
      </c>
      <c r="AW17" t="s">
        <v>427</v>
      </c>
      <c r="AX17" t="s">
        <v>459</v>
      </c>
      <c r="AY17" t="s">
        <v>321</v>
      </c>
      <c r="AZ17" t="s">
        <v>676</v>
      </c>
      <c r="BA17">
        <v>20000</v>
      </c>
      <c r="BB17" t="s">
        <v>950</v>
      </c>
      <c r="BC17">
        <v>20000</v>
      </c>
      <c r="BD17" t="s">
        <v>950</v>
      </c>
      <c r="CB17" t="s">
        <v>711</v>
      </c>
      <c r="CC17" t="s">
        <v>708</v>
      </c>
      <c r="CD17" t="s">
        <v>525</v>
      </c>
      <c r="CE17" t="s">
        <v>416</v>
      </c>
      <c r="CF17" t="s">
        <v>416</v>
      </c>
      <c r="CG17" s="298">
        <v>46174</v>
      </c>
      <c r="CH17" t="s">
        <v>713</v>
      </c>
      <c r="CI17" t="s">
        <v>416</v>
      </c>
      <c r="CJ17" t="s">
        <v>427</v>
      </c>
      <c r="CK17" t="s">
        <v>321</v>
      </c>
      <c r="CL17" t="s">
        <v>459</v>
      </c>
      <c r="CM17" t="s">
        <v>432</v>
      </c>
      <c r="CN17" t="s">
        <v>416</v>
      </c>
      <c r="CO17" t="s">
        <v>487</v>
      </c>
    </row>
    <row r="18" spans="6:93" x14ac:dyDescent="0.25">
      <c r="F18" t="s">
        <v>643</v>
      </c>
      <c r="G18" t="s">
        <v>641</v>
      </c>
      <c r="H18" t="s">
        <v>495</v>
      </c>
      <c r="I18" t="s">
        <v>948</v>
      </c>
      <c r="J18" t="s">
        <v>647</v>
      </c>
      <c r="K18" s="298">
        <v>46357</v>
      </c>
      <c r="L18" t="s">
        <v>952</v>
      </c>
      <c r="M18" t="s">
        <v>953</v>
      </c>
      <c r="N18" t="s">
        <v>427</v>
      </c>
      <c r="O18" t="s">
        <v>321</v>
      </c>
      <c r="P18" t="s">
        <v>459</v>
      </c>
      <c r="Q18" t="s">
        <v>432</v>
      </c>
      <c r="R18" t="s">
        <v>648</v>
      </c>
      <c r="S18" t="s">
        <v>139</v>
      </c>
      <c r="AT18" t="s">
        <v>708</v>
      </c>
      <c r="AU18" t="s">
        <v>29</v>
      </c>
      <c r="AV18" t="s">
        <v>417</v>
      </c>
      <c r="AW18" t="s">
        <v>427</v>
      </c>
      <c r="AX18" t="s">
        <v>459</v>
      </c>
      <c r="AY18" t="s">
        <v>321</v>
      </c>
      <c r="AZ18" t="s">
        <v>710</v>
      </c>
      <c r="BA18">
        <v>15000</v>
      </c>
      <c r="BB18" t="s">
        <v>950</v>
      </c>
      <c r="BC18">
        <v>15000</v>
      </c>
      <c r="BD18" t="s">
        <v>950</v>
      </c>
      <c r="CB18" t="s">
        <v>722</v>
      </c>
      <c r="CC18" t="s">
        <v>719</v>
      </c>
      <c r="CD18" t="s">
        <v>431</v>
      </c>
      <c r="CE18" t="s">
        <v>416</v>
      </c>
      <c r="CF18" t="s">
        <v>416</v>
      </c>
      <c r="CG18" s="298">
        <v>46174</v>
      </c>
      <c r="CH18" t="s">
        <v>724</v>
      </c>
      <c r="CI18" t="s">
        <v>416</v>
      </c>
      <c r="CJ18" t="s">
        <v>427</v>
      </c>
      <c r="CK18" t="s">
        <v>321</v>
      </c>
      <c r="CL18" t="s">
        <v>459</v>
      </c>
      <c r="CM18" t="s">
        <v>432</v>
      </c>
      <c r="CN18" t="s">
        <v>416</v>
      </c>
      <c r="CO18" t="s">
        <v>151</v>
      </c>
    </row>
    <row r="19" spans="6:93" x14ac:dyDescent="0.25">
      <c r="F19" t="s">
        <v>958</v>
      </c>
      <c r="G19" t="s">
        <v>959</v>
      </c>
      <c r="H19" t="s">
        <v>525</v>
      </c>
      <c r="I19" t="s">
        <v>416</v>
      </c>
      <c r="J19" t="s">
        <v>416</v>
      </c>
      <c r="K19" s="298">
        <v>46357</v>
      </c>
      <c r="L19" t="s">
        <v>639</v>
      </c>
      <c r="M19" t="s">
        <v>416</v>
      </c>
      <c r="N19" t="s">
        <v>427</v>
      </c>
      <c r="O19" t="s">
        <v>321</v>
      </c>
      <c r="P19" t="s">
        <v>459</v>
      </c>
      <c r="Q19" t="s">
        <v>432</v>
      </c>
      <c r="R19" t="s">
        <v>416</v>
      </c>
      <c r="S19" t="s">
        <v>151</v>
      </c>
      <c r="AT19" t="s">
        <v>719</v>
      </c>
      <c r="AU19" t="s">
        <v>29</v>
      </c>
      <c r="AV19" t="s">
        <v>417</v>
      </c>
      <c r="AW19" t="s">
        <v>427</v>
      </c>
      <c r="AX19" t="s">
        <v>459</v>
      </c>
      <c r="AY19" t="s">
        <v>321</v>
      </c>
      <c r="AZ19" t="s">
        <v>721</v>
      </c>
      <c r="BA19">
        <v>15000</v>
      </c>
      <c r="BB19" t="s">
        <v>950</v>
      </c>
      <c r="BC19">
        <v>15000</v>
      </c>
      <c r="BD19" t="s">
        <v>950</v>
      </c>
      <c r="CB19" t="s">
        <v>734</v>
      </c>
      <c r="CC19" t="s">
        <v>731</v>
      </c>
      <c r="CD19" t="s">
        <v>485</v>
      </c>
      <c r="CE19" t="s">
        <v>416</v>
      </c>
      <c r="CF19" t="s">
        <v>416</v>
      </c>
      <c r="CG19" s="298">
        <v>46174</v>
      </c>
      <c r="CH19" t="s">
        <v>737</v>
      </c>
      <c r="CI19" t="s">
        <v>416</v>
      </c>
      <c r="CJ19" t="s">
        <v>427</v>
      </c>
      <c r="CK19" t="s">
        <v>321</v>
      </c>
      <c r="CL19" t="s">
        <v>459</v>
      </c>
      <c r="CM19" t="s">
        <v>432</v>
      </c>
      <c r="CN19" t="s">
        <v>416</v>
      </c>
      <c r="CO19" t="s">
        <v>162</v>
      </c>
    </row>
    <row r="20" spans="6:93" x14ac:dyDescent="0.25">
      <c r="F20" t="s">
        <v>662</v>
      </c>
      <c r="G20" t="s">
        <v>659</v>
      </c>
      <c r="H20" t="s">
        <v>665</v>
      </c>
      <c r="I20" t="s">
        <v>416</v>
      </c>
      <c r="J20" t="s">
        <v>416</v>
      </c>
      <c r="K20" s="298">
        <v>46357</v>
      </c>
      <c r="L20" t="s">
        <v>664</v>
      </c>
      <c r="M20" t="s">
        <v>416</v>
      </c>
      <c r="N20" t="s">
        <v>427</v>
      </c>
      <c r="O20" t="s">
        <v>321</v>
      </c>
      <c r="P20" t="s">
        <v>459</v>
      </c>
      <c r="Q20" t="s">
        <v>432</v>
      </c>
      <c r="R20" t="s">
        <v>416</v>
      </c>
      <c r="S20" t="s">
        <v>151</v>
      </c>
      <c r="AT20" t="s">
        <v>731</v>
      </c>
      <c r="AU20" t="s">
        <v>26</v>
      </c>
      <c r="AV20" t="s">
        <v>417</v>
      </c>
      <c r="AW20" t="s">
        <v>427</v>
      </c>
      <c r="AX20" t="s">
        <v>459</v>
      </c>
      <c r="AY20" t="s">
        <v>321</v>
      </c>
      <c r="AZ20" t="s">
        <v>733</v>
      </c>
      <c r="BA20">
        <v>3000</v>
      </c>
      <c r="BB20" t="s">
        <v>950</v>
      </c>
      <c r="BC20">
        <v>3000</v>
      </c>
      <c r="BD20" t="s">
        <v>950</v>
      </c>
      <c r="CB20" t="s">
        <v>756</v>
      </c>
      <c r="CC20" t="s">
        <v>753</v>
      </c>
      <c r="CD20" t="s">
        <v>525</v>
      </c>
      <c r="CE20" t="s">
        <v>416</v>
      </c>
      <c r="CF20" t="s">
        <v>416</v>
      </c>
      <c r="CG20" s="298">
        <v>46266</v>
      </c>
      <c r="CH20" t="s">
        <v>758</v>
      </c>
      <c r="CI20" t="s">
        <v>416</v>
      </c>
      <c r="CJ20" t="s">
        <v>427</v>
      </c>
      <c r="CK20" t="s">
        <v>321</v>
      </c>
      <c r="CL20" t="s">
        <v>459</v>
      </c>
      <c r="CM20" t="s">
        <v>432</v>
      </c>
      <c r="CN20" t="s">
        <v>416</v>
      </c>
      <c r="CO20" t="s">
        <v>759</v>
      </c>
    </row>
    <row r="21" spans="6:93" x14ac:dyDescent="0.25">
      <c r="F21" t="s">
        <v>696</v>
      </c>
      <c r="G21" t="s">
        <v>694</v>
      </c>
      <c r="H21" t="s">
        <v>699</v>
      </c>
      <c r="I21" t="s">
        <v>951</v>
      </c>
      <c r="J21" t="s">
        <v>700</v>
      </c>
      <c r="K21" t="s">
        <v>322</v>
      </c>
      <c r="L21" t="s">
        <v>960</v>
      </c>
      <c r="M21" t="s">
        <v>322</v>
      </c>
      <c r="N21" t="s">
        <v>427</v>
      </c>
      <c r="O21" t="s">
        <v>322</v>
      </c>
      <c r="P21" t="s">
        <v>459</v>
      </c>
      <c r="Q21" t="s">
        <v>322</v>
      </c>
      <c r="R21" t="s">
        <v>322</v>
      </c>
      <c r="S21" t="s">
        <v>322</v>
      </c>
      <c r="AT21" t="s">
        <v>753</v>
      </c>
      <c r="AU21" t="s">
        <v>29</v>
      </c>
      <c r="AV21" t="s">
        <v>417</v>
      </c>
      <c r="AW21" t="s">
        <v>427</v>
      </c>
      <c r="AX21" t="s">
        <v>459</v>
      </c>
      <c r="AY21" t="s">
        <v>321</v>
      </c>
      <c r="AZ21" t="s">
        <v>755</v>
      </c>
      <c r="BA21">
        <v>15000</v>
      </c>
      <c r="BB21" t="s">
        <v>950</v>
      </c>
      <c r="BC21">
        <v>10000</v>
      </c>
      <c r="BD21">
        <v>5000</v>
      </c>
      <c r="CB21" t="s">
        <v>768</v>
      </c>
      <c r="CC21" t="s">
        <v>765</v>
      </c>
      <c r="CD21" t="s">
        <v>626</v>
      </c>
      <c r="CE21" t="s">
        <v>416</v>
      </c>
      <c r="CF21" t="s">
        <v>416</v>
      </c>
      <c r="CG21" s="298">
        <v>46266</v>
      </c>
      <c r="CH21" t="s">
        <v>770</v>
      </c>
      <c r="CI21" t="s">
        <v>416</v>
      </c>
      <c r="CJ21" t="s">
        <v>427</v>
      </c>
      <c r="CK21" t="s">
        <v>321</v>
      </c>
      <c r="CL21" t="s">
        <v>459</v>
      </c>
      <c r="CM21" t="s">
        <v>432</v>
      </c>
      <c r="CN21" t="s">
        <v>416</v>
      </c>
      <c r="CO21" t="s">
        <v>151</v>
      </c>
    </row>
    <row r="22" spans="6:93" x14ac:dyDescent="0.25">
      <c r="F22" t="s">
        <v>683</v>
      </c>
      <c r="G22" t="s">
        <v>681</v>
      </c>
      <c r="H22" t="s">
        <v>688</v>
      </c>
      <c r="I22" t="s">
        <v>951</v>
      </c>
      <c r="J22" t="s">
        <v>689</v>
      </c>
      <c r="K22" s="298">
        <v>46174</v>
      </c>
      <c r="L22" t="s">
        <v>686</v>
      </c>
      <c r="M22" t="s">
        <v>953</v>
      </c>
      <c r="N22" t="s">
        <v>427</v>
      </c>
      <c r="O22" t="s">
        <v>321</v>
      </c>
      <c r="P22" t="s">
        <v>459</v>
      </c>
      <c r="Q22" t="s">
        <v>432</v>
      </c>
      <c r="R22" t="s">
        <v>690</v>
      </c>
      <c r="S22" t="s">
        <v>692</v>
      </c>
      <c r="AT22" t="s">
        <v>765</v>
      </c>
      <c r="AU22" t="s">
        <v>27</v>
      </c>
      <c r="AV22" t="s">
        <v>417</v>
      </c>
      <c r="AW22" t="s">
        <v>427</v>
      </c>
      <c r="AX22" t="s">
        <v>459</v>
      </c>
      <c r="AY22" t="s">
        <v>321</v>
      </c>
      <c r="AZ22" t="s">
        <v>767</v>
      </c>
      <c r="BA22">
        <v>3000</v>
      </c>
      <c r="BB22">
        <v>3000</v>
      </c>
      <c r="BC22" t="s">
        <v>950</v>
      </c>
      <c r="BD22" t="s">
        <v>950</v>
      </c>
      <c r="CB22" t="s">
        <v>785</v>
      </c>
      <c r="CC22" t="s">
        <v>782</v>
      </c>
      <c r="CD22" t="s">
        <v>525</v>
      </c>
      <c r="CE22" t="s">
        <v>416</v>
      </c>
      <c r="CF22" t="s">
        <v>416</v>
      </c>
      <c r="CG22" s="298">
        <v>45992</v>
      </c>
      <c r="CH22" t="s">
        <v>788</v>
      </c>
      <c r="CI22" t="s">
        <v>416</v>
      </c>
      <c r="CJ22" t="s">
        <v>427</v>
      </c>
      <c r="CK22" t="s">
        <v>321</v>
      </c>
      <c r="CL22" t="s">
        <v>459</v>
      </c>
      <c r="CM22" t="s">
        <v>432</v>
      </c>
      <c r="CN22" t="s">
        <v>416</v>
      </c>
      <c r="CO22" t="s">
        <v>487</v>
      </c>
    </row>
    <row r="23" spans="6:93" x14ac:dyDescent="0.25">
      <c r="F23" t="s">
        <v>677</v>
      </c>
      <c r="G23" t="s">
        <v>674</v>
      </c>
      <c r="H23" t="s">
        <v>431</v>
      </c>
      <c r="I23" t="s">
        <v>416</v>
      </c>
      <c r="J23" t="s">
        <v>416</v>
      </c>
      <c r="K23" s="298">
        <v>46174</v>
      </c>
      <c r="L23" t="s">
        <v>680</v>
      </c>
      <c r="M23" t="s">
        <v>416</v>
      </c>
      <c r="N23" t="s">
        <v>427</v>
      </c>
      <c r="O23" t="s">
        <v>321</v>
      </c>
      <c r="P23" t="s">
        <v>459</v>
      </c>
      <c r="Q23" t="s">
        <v>432</v>
      </c>
      <c r="R23" t="s">
        <v>416</v>
      </c>
      <c r="S23" t="s">
        <v>162</v>
      </c>
      <c r="AT23" t="s">
        <v>765</v>
      </c>
      <c r="AU23" t="s">
        <v>29</v>
      </c>
      <c r="AV23" t="s">
        <v>417</v>
      </c>
      <c r="AW23" t="s">
        <v>427</v>
      </c>
      <c r="AX23" t="s">
        <v>459</v>
      </c>
      <c r="AY23" t="s">
        <v>321</v>
      </c>
      <c r="AZ23" t="s">
        <v>776</v>
      </c>
      <c r="BA23">
        <v>15000</v>
      </c>
      <c r="BB23" t="s">
        <v>950</v>
      </c>
      <c r="BC23" t="s">
        <v>950</v>
      </c>
      <c r="BD23">
        <v>15000</v>
      </c>
      <c r="CB23" t="s">
        <v>813</v>
      </c>
      <c r="CC23" t="s">
        <v>810</v>
      </c>
      <c r="CD23" t="s">
        <v>525</v>
      </c>
      <c r="CE23" t="s">
        <v>416</v>
      </c>
      <c r="CF23" t="s">
        <v>416</v>
      </c>
      <c r="CG23" s="298">
        <v>45992</v>
      </c>
      <c r="CH23" t="s">
        <v>815</v>
      </c>
      <c r="CI23" t="s">
        <v>416</v>
      </c>
      <c r="CJ23" t="s">
        <v>427</v>
      </c>
      <c r="CK23" t="s">
        <v>321</v>
      </c>
      <c r="CL23" t="s">
        <v>459</v>
      </c>
      <c r="CM23" t="s">
        <v>432</v>
      </c>
      <c r="CN23" t="s">
        <v>416</v>
      </c>
      <c r="CO23" t="s">
        <v>487</v>
      </c>
    </row>
    <row r="24" spans="6:93" x14ac:dyDescent="0.25">
      <c r="F24" t="s">
        <v>711</v>
      </c>
      <c r="G24" t="s">
        <v>708</v>
      </c>
      <c r="H24" t="s">
        <v>525</v>
      </c>
      <c r="I24" t="s">
        <v>416</v>
      </c>
      <c r="J24" t="s">
        <v>416</v>
      </c>
      <c r="K24" s="298">
        <v>46174</v>
      </c>
      <c r="L24" t="s">
        <v>713</v>
      </c>
      <c r="M24" t="s">
        <v>416</v>
      </c>
      <c r="N24" t="s">
        <v>427</v>
      </c>
      <c r="O24" t="s">
        <v>321</v>
      </c>
      <c r="P24" t="s">
        <v>459</v>
      </c>
      <c r="Q24" t="s">
        <v>432</v>
      </c>
      <c r="R24" t="s">
        <v>416</v>
      </c>
      <c r="S24" t="s">
        <v>487</v>
      </c>
      <c r="AT24" t="s">
        <v>782</v>
      </c>
      <c r="AU24" t="s">
        <v>29</v>
      </c>
      <c r="AV24" t="s">
        <v>417</v>
      </c>
      <c r="AW24" t="s">
        <v>427</v>
      </c>
      <c r="AX24" t="s">
        <v>459</v>
      </c>
      <c r="AY24" t="s">
        <v>321</v>
      </c>
      <c r="AZ24" t="s">
        <v>784</v>
      </c>
      <c r="BA24">
        <v>15000</v>
      </c>
      <c r="BB24" t="s">
        <v>950</v>
      </c>
      <c r="BC24">
        <v>15000</v>
      </c>
      <c r="BD24" t="s">
        <v>950</v>
      </c>
      <c r="CB24" t="s">
        <v>824</v>
      </c>
      <c r="CC24" t="s">
        <v>821</v>
      </c>
      <c r="CD24" t="s">
        <v>665</v>
      </c>
      <c r="CE24" t="s">
        <v>416</v>
      </c>
      <c r="CF24" t="s">
        <v>416</v>
      </c>
      <c r="CG24" s="298">
        <v>46082</v>
      </c>
      <c r="CH24" t="s">
        <v>826</v>
      </c>
      <c r="CI24" t="s">
        <v>416</v>
      </c>
      <c r="CJ24" t="s">
        <v>427</v>
      </c>
      <c r="CK24" t="s">
        <v>321</v>
      </c>
      <c r="CL24" t="s">
        <v>459</v>
      </c>
      <c r="CM24" t="s">
        <v>432</v>
      </c>
      <c r="CN24" t="s">
        <v>416</v>
      </c>
      <c r="CO24" t="s">
        <v>151</v>
      </c>
    </row>
    <row r="25" spans="6:93" x14ac:dyDescent="0.25">
      <c r="F25" t="s">
        <v>722</v>
      </c>
      <c r="G25" t="s">
        <v>719</v>
      </c>
      <c r="H25" t="s">
        <v>431</v>
      </c>
      <c r="I25" t="s">
        <v>416</v>
      </c>
      <c r="J25" t="s">
        <v>416</v>
      </c>
      <c r="K25" s="298">
        <v>46174</v>
      </c>
      <c r="L25" t="s">
        <v>724</v>
      </c>
      <c r="M25" t="s">
        <v>416</v>
      </c>
      <c r="N25" t="s">
        <v>427</v>
      </c>
      <c r="O25" t="s">
        <v>321</v>
      </c>
      <c r="P25" t="s">
        <v>459</v>
      </c>
      <c r="Q25" t="s">
        <v>432</v>
      </c>
      <c r="R25" t="s">
        <v>416</v>
      </c>
      <c r="S25" t="s">
        <v>151</v>
      </c>
      <c r="AT25" t="s">
        <v>810</v>
      </c>
      <c r="AU25" t="s">
        <v>29</v>
      </c>
      <c r="AV25" t="s">
        <v>417</v>
      </c>
      <c r="AW25" t="s">
        <v>427</v>
      </c>
      <c r="AX25" t="s">
        <v>459</v>
      </c>
      <c r="AY25" t="s">
        <v>321</v>
      </c>
      <c r="AZ25" t="s">
        <v>812</v>
      </c>
      <c r="BA25">
        <v>15000</v>
      </c>
      <c r="BB25" t="s">
        <v>950</v>
      </c>
      <c r="BC25">
        <v>15000</v>
      </c>
      <c r="BD25" t="s">
        <v>950</v>
      </c>
      <c r="CB25" t="s">
        <v>835</v>
      </c>
      <c r="CC25" t="s">
        <v>832</v>
      </c>
      <c r="CD25" t="s">
        <v>485</v>
      </c>
      <c r="CE25" t="s">
        <v>416</v>
      </c>
      <c r="CF25" t="s">
        <v>416</v>
      </c>
      <c r="CG25" s="298">
        <v>46082</v>
      </c>
      <c r="CH25" t="s">
        <v>838</v>
      </c>
      <c r="CI25" t="s">
        <v>416</v>
      </c>
      <c r="CJ25" t="s">
        <v>427</v>
      </c>
      <c r="CK25" t="s">
        <v>321</v>
      </c>
      <c r="CL25" t="s">
        <v>459</v>
      </c>
      <c r="CM25" t="s">
        <v>432</v>
      </c>
      <c r="CN25" t="s">
        <v>416</v>
      </c>
      <c r="CO25" t="s">
        <v>162</v>
      </c>
    </row>
    <row r="26" spans="6:93" x14ac:dyDescent="0.25">
      <c r="F26" t="s">
        <v>740</v>
      </c>
      <c r="G26" t="s">
        <v>738</v>
      </c>
      <c r="H26" t="s">
        <v>688</v>
      </c>
      <c r="I26" t="s">
        <v>955</v>
      </c>
      <c r="J26" t="s">
        <v>744</v>
      </c>
      <c r="K26" s="298">
        <v>46266</v>
      </c>
      <c r="L26" t="s">
        <v>743</v>
      </c>
      <c r="M26" t="s">
        <v>949</v>
      </c>
      <c r="N26" t="s">
        <v>427</v>
      </c>
      <c r="O26" t="s">
        <v>321</v>
      </c>
      <c r="P26" t="s">
        <v>459</v>
      </c>
      <c r="Q26" t="s">
        <v>432</v>
      </c>
      <c r="R26" t="s">
        <v>690</v>
      </c>
      <c r="S26" t="s">
        <v>162</v>
      </c>
      <c r="AT26" t="s">
        <v>821</v>
      </c>
      <c r="AU26" t="s">
        <v>26</v>
      </c>
      <c r="AV26" t="s">
        <v>417</v>
      </c>
      <c r="AW26" t="s">
        <v>427</v>
      </c>
      <c r="AX26" t="s">
        <v>459</v>
      </c>
      <c r="AY26" t="s">
        <v>321</v>
      </c>
      <c r="AZ26" t="s">
        <v>823</v>
      </c>
      <c r="BA26">
        <v>3000</v>
      </c>
      <c r="BB26" t="s">
        <v>950</v>
      </c>
      <c r="BC26">
        <v>3000</v>
      </c>
      <c r="BD26" t="s">
        <v>950</v>
      </c>
      <c r="CB26" t="s">
        <v>858</v>
      </c>
      <c r="CC26" t="s">
        <v>855</v>
      </c>
      <c r="CD26" t="s">
        <v>525</v>
      </c>
      <c r="CE26" t="s">
        <v>416</v>
      </c>
      <c r="CF26" t="s">
        <v>416</v>
      </c>
      <c r="CG26" s="298">
        <v>46266</v>
      </c>
      <c r="CH26" t="s">
        <v>860</v>
      </c>
      <c r="CI26" t="s">
        <v>416</v>
      </c>
      <c r="CJ26" t="s">
        <v>427</v>
      </c>
      <c r="CK26" t="s">
        <v>321</v>
      </c>
      <c r="CL26" t="s">
        <v>459</v>
      </c>
      <c r="CM26" t="s">
        <v>432</v>
      </c>
      <c r="CN26" t="s">
        <v>416</v>
      </c>
      <c r="CO26" t="s">
        <v>861</v>
      </c>
    </row>
    <row r="27" spans="6:93" x14ac:dyDescent="0.25">
      <c r="F27" t="s">
        <v>734</v>
      </c>
      <c r="G27" t="s">
        <v>731</v>
      </c>
      <c r="H27" t="s">
        <v>485</v>
      </c>
      <c r="I27" t="s">
        <v>416</v>
      </c>
      <c r="J27" t="s">
        <v>416</v>
      </c>
      <c r="K27" s="298">
        <v>46174</v>
      </c>
      <c r="L27" t="s">
        <v>737</v>
      </c>
      <c r="M27" t="s">
        <v>416</v>
      </c>
      <c r="N27" t="s">
        <v>427</v>
      </c>
      <c r="O27" t="s">
        <v>321</v>
      </c>
      <c r="P27" t="s">
        <v>459</v>
      </c>
      <c r="Q27" t="s">
        <v>432</v>
      </c>
      <c r="R27" t="s">
        <v>416</v>
      </c>
      <c r="S27" t="s">
        <v>162</v>
      </c>
      <c r="AT27" t="s">
        <v>832</v>
      </c>
      <c r="AU27" t="s">
        <v>26</v>
      </c>
      <c r="AV27" t="s">
        <v>417</v>
      </c>
      <c r="AW27" t="s">
        <v>427</v>
      </c>
      <c r="AX27" t="s">
        <v>459</v>
      </c>
      <c r="AY27" t="s">
        <v>321</v>
      </c>
      <c r="AZ27" t="s">
        <v>834</v>
      </c>
      <c r="BA27">
        <v>3000</v>
      </c>
      <c r="BB27" t="s">
        <v>950</v>
      </c>
      <c r="BC27">
        <v>3000</v>
      </c>
      <c r="BD27" t="s">
        <v>950</v>
      </c>
      <c r="CB27" t="s">
        <v>872</v>
      </c>
      <c r="CC27" t="s">
        <v>869</v>
      </c>
      <c r="CD27" t="s">
        <v>626</v>
      </c>
      <c r="CE27" t="s">
        <v>416</v>
      </c>
      <c r="CF27" t="s">
        <v>416</v>
      </c>
      <c r="CG27" s="298">
        <v>46266</v>
      </c>
      <c r="CH27" t="s">
        <v>874</v>
      </c>
      <c r="CI27" t="s">
        <v>416</v>
      </c>
      <c r="CJ27" t="s">
        <v>427</v>
      </c>
      <c r="CK27" t="s">
        <v>321</v>
      </c>
      <c r="CL27" t="s">
        <v>459</v>
      </c>
      <c r="CM27" t="s">
        <v>432</v>
      </c>
      <c r="CN27" t="s">
        <v>416</v>
      </c>
      <c r="CO27" t="s">
        <v>151</v>
      </c>
    </row>
    <row r="28" spans="6:93" x14ac:dyDescent="0.25">
      <c r="F28" t="s">
        <v>756</v>
      </c>
      <c r="G28" t="s">
        <v>753</v>
      </c>
      <c r="H28" t="s">
        <v>525</v>
      </c>
      <c r="I28" t="s">
        <v>416</v>
      </c>
      <c r="J28" t="s">
        <v>416</v>
      </c>
      <c r="K28" s="298">
        <v>46266</v>
      </c>
      <c r="L28" t="s">
        <v>758</v>
      </c>
      <c r="M28" t="s">
        <v>416</v>
      </c>
      <c r="N28" t="s">
        <v>427</v>
      </c>
      <c r="O28" t="s">
        <v>321</v>
      </c>
      <c r="P28" t="s">
        <v>459</v>
      </c>
      <c r="Q28" t="s">
        <v>432</v>
      </c>
      <c r="R28" t="s">
        <v>416</v>
      </c>
      <c r="S28" t="s">
        <v>759</v>
      </c>
      <c r="AT28" t="s">
        <v>855</v>
      </c>
      <c r="AU28" t="s">
        <v>29</v>
      </c>
      <c r="AV28" t="s">
        <v>417</v>
      </c>
      <c r="AW28" t="s">
        <v>427</v>
      </c>
      <c r="AX28" t="s">
        <v>459</v>
      </c>
      <c r="AY28" t="s">
        <v>321</v>
      </c>
      <c r="AZ28" t="s">
        <v>857</v>
      </c>
      <c r="BA28">
        <v>20000</v>
      </c>
      <c r="BB28" t="s">
        <v>950</v>
      </c>
      <c r="BC28">
        <v>20000</v>
      </c>
      <c r="BD28" t="s">
        <v>950</v>
      </c>
      <c r="CB28" t="s">
        <v>884</v>
      </c>
      <c r="CC28" t="s">
        <v>881</v>
      </c>
      <c r="CD28" t="s">
        <v>887</v>
      </c>
      <c r="CE28" t="s">
        <v>416</v>
      </c>
      <c r="CF28" t="s">
        <v>416</v>
      </c>
      <c r="CG28" s="298">
        <v>46357</v>
      </c>
      <c r="CH28" t="s">
        <v>886</v>
      </c>
      <c r="CI28" t="s">
        <v>416</v>
      </c>
      <c r="CJ28" t="s">
        <v>427</v>
      </c>
      <c r="CK28" t="s">
        <v>321</v>
      </c>
      <c r="CL28" t="s">
        <v>459</v>
      </c>
      <c r="CM28" t="s">
        <v>432</v>
      </c>
      <c r="CN28" t="s">
        <v>416</v>
      </c>
      <c r="CO28" t="s">
        <v>888</v>
      </c>
    </row>
    <row r="29" spans="6:93" x14ac:dyDescent="0.25">
      <c r="F29" t="s">
        <v>768</v>
      </c>
      <c r="G29" t="s">
        <v>765</v>
      </c>
      <c r="H29" t="s">
        <v>626</v>
      </c>
      <c r="I29" t="s">
        <v>416</v>
      </c>
      <c r="J29" t="s">
        <v>416</v>
      </c>
      <c r="K29" s="298">
        <v>46266</v>
      </c>
      <c r="L29" t="s">
        <v>770</v>
      </c>
      <c r="M29" t="s">
        <v>416</v>
      </c>
      <c r="N29" t="s">
        <v>427</v>
      </c>
      <c r="O29" t="s">
        <v>321</v>
      </c>
      <c r="P29" t="s">
        <v>459</v>
      </c>
      <c r="Q29" t="s">
        <v>432</v>
      </c>
      <c r="R29" t="s">
        <v>416</v>
      </c>
      <c r="S29" t="s">
        <v>151</v>
      </c>
      <c r="AT29" t="s">
        <v>869</v>
      </c>
      <c r="AU29" t="s">
        <v>26</v>
      </c>
      <c r="AV29" t="s">
        <v>417</v>
      </c>
      <c r="AW29" t="s">
        <v>427</v>
      </c>
      <c r="AX29" t="s">
        <v>459</v>
      </c>
      <c r="AY29" t="s">
        <v>321</v>
      </c>
      <c r="AZ29" t="s">
        <v>871</v>
      </c>
      <c r="BA29">
        <v>5000</v>
      </c>
      <c r="BB29" t="s">
        <v>950</v>
      </c>
      <c r="BC29">
        <v>5000</v>
      </c>
      <c r="BD29" t="s">
        <v>950</v>
      </c>
      <c r="CB29" t="s">
        <v>899</v>
      </c>
      <c r="CC29" t="s">
        <v>896</v>
      </c>
      <c r="CD29" t="s">
        <v>626</v>
      </c>
      <c r="CE29" t="s">
        <v>416</v>
      </c>
      <c r="CF29" t="s">
        <v>416</v>
      </c>
      <c r="CG29" s="298">
        <v>46266</v>
      </c>
      <c r="CH29" t="s">
        <v>901</v>
      </c>
      <c r="CI29" t="s">
        <v>416</v>
      </c>
      <c r="CJ29" t="s">
        <v>427</v>
      </c>
      <c r="CK29" t="s">
        <v>321</v>
      </c>
      <c r="CL29" t="s">
        <v>459</v>
      </c>
      <c r="CM29" t="s">
        <v>432</v>
      </c>
      <c r="CN29" t="s">
        <v>416</v>
      </c>
      <c r="CO29" t="s">
        <v>861</v>
      </c>
    </row>
    <row r="30" spans="6:93" x14ac:dyDescent="0.25">
      <c r="F30" t="s">
        <v>801</v>
      </c>
      <c r="G30" t="s">
        <v>799</v>
      </c>
      <c r="H30" t="s">
        <v>699</v>
      </c>
      <c r="I30" t="s">
        <v>948</v>
      </c>
      <c r="J30" t="s">
        <v>804</v>
      </c>
      <c r="K30" t="s">
        <v>322</v>
      </c>
      <c r="L30" t="s">
        <v>803</v>
      </c>
      <c r="M30" t="s">
        <v>322</v>
      </c>
      <c r="N30" t="s">
        <v>427</v>
      </c>
      <c r="O30" t="s">
        <v>322</v>
      </c>
      <c r="P30" t="s">
        <v>459</v>
      </c>
      <c r="Q30" t="s">
        <v>322</v>
      </c>
      <c r="R30" t="s">
        <v>322</v>
      </c>
      <c r="S30" t="s">
        <v>322</v>
      </c>
      <c r="AT30" t="s">
        <v>881</v>
      </c>
      <c r="AU30" t="s">
        <v>26</v>
      </c>
      <c r="AV30" t="s">
        <v>417</v>
      </c>
      <c r="AW30" t="s">
        <v>427</v>
      </c>
      <c r="AX30" t="s">
        <v>459</v>
      </c>
      <c r="AY30" t="s">
        <v>321</v>
      </c>
      <c r="AZ30" t="s">
        <v>883</v>
      </c>
      <c r="BA30">
        <v>4000</v>
      </c>
      <c r="BB30">
        <v>1000</v>
      </c>
      <c r="BC30">
        <v>2000</v>
      </c>
      <c r="BD30">
        <v>1000</v>
      </c>
      <c r="CB30" t="s">
        <v>961</v>
      </c>
      <c r="CC30" t="s">
        <v>962</v>
      </c>
      <c r="CD30" t="s">
        <v>626</v>
      </c>
      <c r="CE30" t="s">
        <v>416</v>
      </c>
      <c r="CF30" t="s">
        <v>416</v>
      </c>
      <c r="CG30" s="298">
        <v>46539</v>
      </c>
      <c r="CH30" t="s">
        <v>917</v>
      </c>
      <c r="CI30" t="s">
        <v>416</v>
      </c>
      <c r="CJ30" t="s">
        <v>427</v>
      </c>
      <c r="CK30" t="s">
        <v>321</v>
      </c>
      <c r="CL30" t="s">
        <v>459</v>
      </c>
      <c r="CM30" t="s">
        <v>432</v>
      </c>
      <c r="CN30" t="s">
        <v>416</v>
      </c>
      <c r="CO30" t="s">
        <v>162</v>
      </c>
    </row>
    <row r="31" spans="6:93" x14ac:dyDescent="0.25">
      <c r="F31" t="s">
        <v>791</v>
      </c>
      <c r="G31" t="s">
        <v>789</v>
      </c>
      <c r="H31" t="s">
        <v>495</v>
      </c>
      <c r="I31" t="s">
        <v>948</v>
      </c>
      <c r="J31" t="s">
        <v>796</v>
      </c>
      <c r="K31" s="298">
        <v>46082</v>
      </c>
      <c r="L31" t="s">
        <v>794</v>
      </c>
      <c r="M31" t="s">
        <v>949</v>
      </c>
      <c r="N31" t="s">
        <v>427</v>
      </c>
      <c r="O31" t="s">
        <v>321</v>
      </c>
      <c r="P31" t="s">
        <v>459</v>
      </c>
      <c r="Q31" t="s">
        <v>432</v>
      </c>
      <c r="R31" t="s">
        <v>797</v>
      </c>
      <c r="S31" t="s">
        <v>487</v>
      </c>
      <c r="AT31" t="s">
        <v>896</v>
      </c>
      <c r="AU31" t="s">
        <v>26</v>
      </c>
      <c r="AV31" t="s">
        <v>417</v>
      </c>
      <c r="AW31" t="s">
        <v>427</v>
      </c>
      <c r="AX31" t="s">
        <v>459</v>
      </c>
      <c r="AY31" t="s">
        <v>321</v>
      </c>
      <c r="AZ31" t="s">
        <v>898</v>
      </c>
      <c r="BA31">
        <v>25000</v>
      </c>
      <c r="BB31" t="s">
        <v>950</v>
      </c>
      <c r="BC31">
        <v>10000</v>
      </c>
      <c r="BD31">
        <v>15000</v>
      </c>
      <c r="CB31" t="s">
        <v>425</v>
      </c>
      <c r="CC31" t="s">
        <v>422</v>
      </c>
      <c r="CD31" t="s">
        <v>431</v>
      </c>
      <c r="CE31" t="s">
        <v>416</v>
      </c>
      <c r="CF31" t="s">
        <v>416</v>
      </c>
      <c r="CG31" s="298">
        <v>46539</v>
      </c>
      <c r="CH31" t="s">
        <v>430</v>
      </c>
      <c r="CI31" t="s">
        <v>416</v>
      </c>
      <c r="CJ31" t="s">
        <v>427</v>
      </c>
      <c r="CK31" t="s">
        <v>321</v>
      </c>
      <c r="CL31" t="s">
        <v>459</v>
      </c>
      <c r="CM31" t="s">
        <v>432</v>
      </c>
      <c r="CN31" t="s">
        <v>416</v>
      </c>
      <c r="CO31" t="s">
        <v>416</v>
      </c>
    </row>
    <row r="32" spans="6:93" x14ac:dyDescent="0.25">
      <c r="F32" t="s">
        <v>785</v>
      </c>
      <c r="G32" t="s">
        <v>782</v>
      </c>
      <c r="H32" t="s">
        <v>525</v>
      </c>
      <c r="I32" t="s">
        <v>416</v>
      </c>
      <c r="J32" t="s">
        <v>416</v>
      </c>
      <c r="K32" s="298">
        <v>45992</v>
      </c>
      <c r="L32" t="s">
        <v>788</v>
      </c>
      <c r="M32" t="s">
        <v>416</v>
      </c>
      <c r="N32" t="s">
        <v>427</v>
      </c>
      <c r="O32" t="s">
        <v>321</v>
      </c>
      <c r="P32" t="s">
        <v>459</v>
      </c>
      <c r="Q32" t="s">
        <v>432</v>
      </c>
      <c r="R32" t="s">
        <v>416</v>
      </c>
      <c r="S32" t="s">
        <v>487</v>
      </c>
      <c r="AT32" t="s">
        <v>896</v>
      </c>
      <c r="AU32" t="s">
        <v>26</v>
      </c>
      <c r="AV32" t="s">
        <v>417</v>
      </c>
      <c r="AW32" t="s">
        <v>427</v>
      </c>
      <c r="AX32" t="s">
        <v>459</v>
      </c>
      <c r="AY32" t="s">
        <v>321</v>
      </c>
      <c r="AZ32" t="s">
        <v>908</v>
      </c>
      <c r="BA32">
        <v>20686</v>
      </c>
      <c r="BB32" t="s">
        <v>950</v>
      </c>
      <c r="BC32">
        <v>10343</v>
      </c>
      <c r="BD32">
        <v>10343</v>
      </c>
    </row>
    <row r="33" spans="6:56" x14ac:dyDescent="0.25">
      <c r="F33" t="s">
        <v>813</v>
      </c>
      <c r="G33" t="s">
        <v>810</v>
      </c>
      <c r="H33" t="s">
        <v>525</v>
      </c>
      <c r="I33" t="s">
        <v>416</v>
      </c>
      <c r="J33" t="s">
        <v>416</v>
      </c>
      <c r="K33" s="298">
        <v>45992</v>
      </c>
      <c r="L33" t="s">
        <v>815</v>
      </c>
      <c r="M33" t="s">
        <v>416</v>
      </c>
      <c r="N33" t="s">
        <v>427</v>
      </c>
      <c r="O33" t="s">
        <v>321</v>
      </c>
      <c r="P33" t="s">
        <v>459</v>
      </c>
      <c r="Q33" t="s">
        <v>432</v>
      </c>
      <c r="R33" t="s">
        <v>416</v>
      </c>
      <c r="S33" t="s">
        <v>487</v>
      </c>
      <c r="AT33" t="s">
        <v>962</v>
      </c>
      <c r="AU33" t="s">
        <v>26</v>
      </c>
      <c r="AV33" t="s">
        <v>417</v>
      </c>
      <c r="AW33" t="s">
        <v>427</v>
      </c>
      <c r="AX33" t="s">
        <v>459</v>
      </c>
      <c r="AY33" t="s">
        <v>321</v>
      </c>
      <c r="AZ33" t="s">
        <v>914</v>
      </c>
      <c r="BA33">
        <v>16000</v>
      </c>
      <c r="BB33" t="s">
        <v>950</v>
      </c>
      <c r="BC33">
        <v>16000</v>
      </c>
      <c r="BD33" t="s">
        <v>950</v>
      </c>
    </row>
    <row r="34" spans="6:56" x14ac:dyDescent="0.25">
      <c r="F34" t="s">
        <v>824</v>
      </c>
      <c r="G34" t="s">
        <v>821</v>
      </c>
      <c r="H34" t="s">
        <v>665</v>
      </c>
      <c r="I34" t="s">
        <v>416</v>
      </c>
      <c r="J34" t="s">
        <v>416</v>
      </c>
      <c r="K34" s="298">
        <v>46082</v>
      </c>
      <c r="L34" t="s">
        <v>826</v>
      </c>
      <c r="M34" t="s">
        <v>416</v>
      </c>
      <c r="N34" t="s">
        <v>427</v>
      </c>
      <c r="O34" t="s">
        <v>321</v>
      </c>
      <c r="P34" t="s">
        <v>459</v>
      </c>
      <c r="Q34" t="s">
        <v>432</v>
      </c>
      <c r="R34" t="s">
        <v>416</v>
      </c>
      <c r="S34" t="s">
        <v>151</v>
      </c>
      <c r="AT34" t="s">
        <v>422</v>
      </c>
      <c r="AU34" t="s">
        <v>28</v>
      </c>
      <c r="AV34" t="s">
        <v>921</v>
      </c>
      <c r="AW34" t="s">
        <v>427</v>
      </c>
      <c r="AX34" t="s">
        <v>459</v>
      </c>
      <c r="AY34" t="s">
        <v>321</v>
      </c>
      <c r="AZ34" t="s">
        <v>924</v>
      </c>
      <c r="BA34">
        <v>15000</v>
      </c>
      <c r="BB34">
        <v>7500</v>
      </c>
      <c r="BC34">
        <v>7500</v>
      </c>
      <c r="BD34" t="s">
        <v>950</v>
      </c>
    </row>
    <row r="35" spans="6:56" x14ac:dyDescent="0.25">
      <c r="F35" t="s">
        <v>841</v>
      </c>
      <c r="G35" t="s">
        <v>839</v>
      </c>
      <c r="H35" t="s">
        <v>495</v>
      </c>
      <c r="I35" t="s">
        <v>948</v>
      </c>
      <c r="J35" t="s">
        <v>845</v>
      </c>
      <c r="K35" s="298">
        <v>46266</v>
      </c>
      <c r="L35" t="s">
        <v>844</v>
      </c>
      <c r="M35" t="s">
        <v>956</v>
      </c>
      <c r="N35" t="s">
        <v>427</v>
      </c>
      <c r="O35" t="s">
        <v>321</v>
      </c>
      <c r="P35" t="s">
        <v>459</v>
      </c>
      <c r="Q35" t="s">
        <v>432</v>
      </c>
      <c r="R35" t="s">
        <v>846</v>
      </c>
      <c r="S35" t="s">
        <v>487</v>
      </c>
      <c r="AT35" t="s">
        <v>422</v>
      </c>
      <c r="AU35" t="s">
        <v>29</v>
      </c>
      <c r="AV35" t="s">
        <v>417</v>
      </c>
      <c r="AW35" t="s">
        <v>427</v>
      </c>
      <c r="AX35" t="s">
        <v>459</v>
      </c>
      <c r="AY35" t="s">
        <v>321</v>
      </c>
      <c r="AZ35" t="s">
        <v>424</v>
      </c>
      <c r="BA35">
        <v>40000</v>
      </c>
      <c r="BB35">
        <v>10000</v>
      </c>
      <c r="BC35">
        <v>20000</v>
      </c>
      <c r="BD35">
        <v>10000</v>
      </c>
    </row>
    <row r="36" spans="6:56" x14ac:dyDescent="0.25">
      <c r="F36" t="s">
        <v>835</v>
      </c>
      <c r="G36" t="s">
        <v>832</v>
      </c>
      <c r="H36" t="s">
        <v>485</v>
      </c>
      <c r="I36" t="s">
        <v>416</v>
      </c>
      <c r="J36" t="s">
        <v>416</v>
      </c>
      <c r="K36" s="298">
        <v>46082</v>
      </c>
      <c r="L36" t="s">
        <v>838</v>
      </c>
      <c r="M36" t="s">
        <v>416</v>
      </c>
      <c r="N36" t="s">
        <v>427</v>
      </c>
      <c r="O36" t="s">
        <v>321</v>
      </c>
      <c r="P36" t="s">
        <v>459</v>
      </c>
      <c r="Q36" t="s">
        <v>432</v>
      </c>
      <c r="R36" t="s">
        <v>416</v>
      </c>
      <c r="S36" t="s">
        <v>162</v>
      </c>
      <c r="AT36" t="s">
        <v>422</v>
      </c>
      <c r="AU36" t="s">
        <v>29</v>
      </c>
      <c r="AV36" t="s">
        <v>417</v>
      </c>
      <c r="AW36" t="s">
        <v>427</v>
      </c>
      <c r="AX36" t="s">
        <v>459</v>
      </c>
      <c r="AY36" t="s">
        <v>321</v>
      </c>
      <c r="AZ36" t="s">
        <v>963</v>
      </c>
      <c r="BA36">
        <v>20000</v>
      </c>
      <c r="BB36">
        <v>5000</v>
      </c>
      <c r="BC36">
        <v>10000</v>
      </c>
      <c r="BD36">
        <v>5000</v>
      </c>
    </row>
    <row r="37" spans="6:56" x14ac:dyDescent="0.25">
      <c r="F37" t="s">
        <v>858</v>
      </c>
      <c r="G37" t="s">
        <v>855</v>
      </c>
      <c r="H37" t="s">
        <v>525</v>
      </c>
      <c r="I37" t="s">
        <v>416</v>
      </c>
      <c r="J37" t="s">
        <v>416</v>
      </c>
      <c r="K37" s="298">
        <v>46266</v>
      </c>
      <c r="L37" t="s">
        <v>860</v>
      </c>
      <c r="M37" t="s">
        <v>416</v>
      </c>
      <c r="N37" t="s">
        <v>427</v>
      </c>
      <c r="O37" t="s">
        <v>321</v>
      </c>
      <c r="P37" t="s">
        <v>459</v>
      </c>
      <c r="Q37" t="s">
        <v>432</v>
      </c>
      <c r="R37" t="s">
        <v>416</v>
      </c>
      <c r="S37" t="s">
        <v>861</v>
      </c>
      <c r="AT37" t="s">
        <v>422</v>
      </c>
      <c r="AU37" t="s">
        <v>32</v>
      </c>
      <c r="AV37" t="s">
        <v>417</v>
      </c>
      <c r="AW37" t="s">
        <v>427</v>
      </c>
      <c r="AX37" t="s">
        <v>459</v>
      </c>
      <c r="AY37" t="s">
        <v>321</v>
      </c>
      <c r="AZ37" t="s">
        <v>470</v>
      </c>
      <c r="BA37">
        <v>25514</v>
      </c>
      <c r="BB37">
        <v>6378.5</v>
      </c>
      <c r="BC37">
        <v>12757</v>
      </c>
      <c r="BD37">
        <v>6378.5</v>
      </c>
    </row>
    <row r="38" spans="6:56" x14ac:dyDescent="0.25">
      <c r="F38" t="s">
        <v>872</v>
      </c>
      <c r="G38" t="s">
        <v>869</v>
      </c>
      <c r="H38" t="s">
        <v>626</v>
      </c>
      <c r="I38" t="s">
        <v>416</v>
      </c>
      <c r="J38" t="s">
        <v>416</v>
      </c>
      <c r="K38" s="298">
        <v>46266</v>
      </c>
      <c r="L38" t="s">
        <v>874</v>
      </c>
      <c r="M38" t="s">
        <v>416</v>
      </c>
      <c r="N38" t="s">
        <v>427</v>
      </c>
      <c r="O38" t="s">
        <v>321</v>
      </c>
      <c r="P38" t="s">
        <v>459</v>
      </c>
      <c r="Q38" t="s">
        <v>432</v>
      </c>
      <c r="R38" t="s">
        <v>416</v>
      </c>
      <c r="S38" t="s">
        <v>151</v>
      </c>
    </row>
    <row r="39" spans="6:56" x14ac:dyDescent="0.25">
      <c r="F39" t="s">
        <v>452</v>
      </c>
      <c r="G39" t="s">
        <v>450</v>
      </c>
      <c r="H39" t="s">
        <v>455</v>
      </c>
      <c r="I39" t="s">
        <v>954</v>
      </c>
      <c r="J39" t="s">
        <v>456</v>
      </c>
      <c r="K39" t="s">
        <v>322</v>
      </c>
      <c r="L39" t="s">
        <v>454</v>
      </c>
      <c r="M39" t="s">
        <v>322</v>
      </c>
      <c r="N39" t="s">
        <v>427</v>
      </c>
      <c r="O39" t="s">
        <v>322</v>
      </c>
      <c r="P39" t="s">
        <v>459</v>
      </c>
      <c r="Q39" t="s">
        <v>322</v>
      </c>
      <c r="R39" t="s">
        <v>322</v>
      </c>
      <c r="S39" t="s">
        <v>322</v>
      </c>
    </row>
    <row r="40" spans="6:56" x14ac:dyDescent="0.25">
      <c r="F40" t="s">
        <v>437</v>
      </c>
      <c r="G40" t="s">
        <v>435</v>
      </c>
      <c r="H40" t="s">
        <v>443</v>
      </c>
      <c r="I40" t="s">
        <v>946</v>
      </c>
      <c r="J40" t="s">
        <v>444</v>
      </c>
      <c r="K40" s="298">
        <v>46539</v>
      </c>
      <c r="L40" t="s">
        <v>441</v>
      </c>
      <c r="M40" t="s">
        <v>957</v>
      </c>
      <c r="N40" t="s">
        <v>427</v>
      </c>
      <c r="O40" t="s">
        <v>321</v>
      </c>
      <c r="P40" t="s">
        <v>459</v>
      </c>
      <c r="Q40" t="s">
        <v>432</v>
      </c>
      <c r="R40" t="s">
        <v>445</v>
      </c>
      <c r="S40" t="s">
        <v>447</v>
      </c>
    </row>
    <row r="41" spans="6:56" x14ac:dyDescent="0.25">
      <c r="F41" t="s">
        <v>884</v>
      </c>
      <c r="G41" t="s">
        <v>881</v>
      </c>
      <c r="H41" t="s">
        <v>887</v>
      </c>
      <c r="I41" t="s">
        <v>416</v>
      </c>
      <c r="J41" t="s">
        <v>416</v>
      </c>
      <c r="K41" s="298">
        <v>46357</v>
      </c>
      <c r="L41" t="s">
        <v>886</v>
      </c>
      <c r="M41" t="s">
        <v>416</v>
      </c>
      <c r="N41" t="s">
        <v>427</v>
      </c>
      <c r="O41" t="s">
        <v>321</v>
      </c>
      <c r="P41" t="s">
        <v>459</v>
      </c>
      <c r="Q41" t="s">
        <v>432</v>
      </c>
      <c r="R41" t="s">
        <v>416</v>
      </c>
      <c r="S41" t="s">
        <v>888</v>
      </c>
    </row>
    <row r="42" spans="6:56" x14ac:dyDescent="0.25">
      <c r="F42" t="s">
        <v>899</v>
      </c>
      <c r="G42" t="s">
        <v>896</v>
      </c>
      <c r="H42" t="s">
        <v>626</v>
      </c>
      <c r="I42" t="s">
        <v>416</v>
      </c>
      <c r="J42" t="s">
        <v>416</v>
      </c>
      <c r="K42" s="298">
        <v>46266</v>
      </c>
      <c r="L42" t="s">
        <v>901</v>
      </c>
      <c r="M42" t="s">
        <v>416</v>
      </c>
      <c r="N42" t="s">
        <v>427</v>
      </c>
      <c r="O42" t="s">
        <v>321</v>
      </c>
      <c r="P42" t="s">
        <v>459</v>
      </c>
      <c r="Q42" t="s">
        <v>432</v>
      </c>
      <c r="R42" t="s">
        <v>416</v>
      </c>
      <c r="S42" t="s">
        <v>861</v>
      </c>
    </row>
    <row r="43" spans="6:56" x14ac:dyDescent="0.25">
      <c r="F43" t="s">
        <v>961</v>
      </c>
      <c r="G43" t="s">
        <v>962</v>
      </c>
      <c r="H43" t="s">
        <v>626</v>
      </c>
      <c r="I43" t="s">
        <v>416</v>
      </c>
      <c r="J43" t="s">
        <v>416</v>
      </c>
      <c r="K43" s="298">
        <v>46539</v>
      </c>
      <c r="L43" t="s">
        <v>917</v>
      </c>
      <c r="M43" t="s">
        <v>416</v>
      </c>
      <c r="N43" t="s">
        <v>427</v>
      </c>
      <c r="O43" t="s">
        <v>321</v>
      </c>
      <c r="P43" t="s">
        <v>459</v>
      </c>
      <c r="Q43" t="s">
        <v>432</v>
      </c>
      <c r="R43" t="s">
        <v>416</v>
      </c>
      <c r="S43" t="s">
        <v>162</v>
      </c>
    </row>
    <row r="44" spans="6:56" x14ac:dyDescent="0.25">
      <c r="F44" t="s">
        <v>425</v>
      </c>
      <c r="G44" t="s">
        <v>422</v>
      </c>
      <c r="H44" t="s">
        <v>431</v>
      </c>
      <c r="I44" t="s">
        <v>416</v>
      </c>
      <c r="J44" t="s">
        <v>416</v>
      </c>
      <c r="K44" s="298">
        <v>46539</v>
      </c>
      <c r="L44" t="s">
        <v>430</v>
      </c>
      <c r="M44" t="s">
        <v>416</v>
      </c>
      <c r="N44" t="s">
        <v>427</v>
      </c>
      <c r="O44" t="s">
        <v>321</v>
      </c>
      <c r="P44" t="s">
        <v>459</v>
      </c>
      <c r="Q44" t="s">
        <v>432</v>
      </c>
      <c r="R44" t="s">
        <v>416</v>
      </c>
      <c r="S44" t="s">
        <v>416</v>
      </c>
    </row>
  </sheetData>
  <pageMargins left="0.7" right="0.7" top="0.75" bottom="0.75" header="0.3" footer="0.3"/>
  <pageSetup orientation="portrait" horizontalDpi="1200" verticalDpi="1200"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674C8-201F-4E07-855F-9E689112E346}">
  <sheetPr codeName="Sheet9"/>
  <dimension ref="A1:AL303"/>
  <sheetViews>
    <sheetView topLeftCell="M1" workbookViewId="0">
      <selection activeCell="P5" sqref="P5"/>
    </sheetView>
  </sheetViews>
  <sheetFormatPr defaultColWidth="9.140625" defaultRowHeight="15" x14ac:dyDescent="0.25"/>
  <cols>
    <col min="1" max="1" width="23.140625" style="4" customWidth="1"/>
    <col min="2" max="2" width="15.42578125" style="4" customWidth="1"/>
    <col min="3" max="3" width="16.28515625" style="4" customWidth="1"/>
    <col min="4" max="4" width="30.85546875" style="4" customWidth="1"/>
    <col min="5" max="5" width="14.42578125" style="4" customWidth="1"/>
    <col min="6" max="6" width="30.85546875" style="4" customWidth="1"/>
    <col min="7" max="7" width="21.85546875" style="4" customWidth="1"/>
    <col min="8" max="8" width="9.140625" style="4"/>
    <col min="9" max="9" width="19.7109375" style="4" customWidth="1"/>
    <col min="10" max="10" width="30.85546875" style="4" customWidth="1"/>
    <col min="11" max="11" width="15" style="4" customWidth="1"/>
    <col min="12" max="13" width="11.42578125" style="4" customWidth="1"/>
    <col min="14" max="14" width="19.7109375" style="4" customWidth="1"/>
    <col min="15" max="15" width="11.42578125" style="4" customWidth="1"/>
    <col min="16" max="16" width="30.85546875" style="4" customWidth="1"/>
    <col min="17" max="17" width="11.42578125" style="4" bestFit="1" customWidth="1"/>
    <col min="18" max="18" width="9.140625" style="4" customWidth="1"/>
    <col min="19" max="19" width="9.140625" style="4"/>
    <col min="20" max="20" width="13.85546875" style="4" customWidth="1"/>
    <col min="21" max="21" width="9.140625" style="4"/>
    <col min="22" max="22" width="28.28515625" style="4" customWidth="1"/>
    <col min="23" max="23" width="18.85546875" style="4" customWidth="1"/>
    <col min="24" max="24" width="11" style="4" customWidth="1"/>
    <col min="25" max="25" width="28.28515625" style="4" customWidth="1"/>
    <col min="26" max="26" width="18.85546875" style="4" customWidth="1"/>
    <col min="27" max="27" width="9.140625" style="4"/>
    <col min="28" max="28" width="28.28515625" style="4" customWidth="1"/>
    <col min="29" max="29" width="18.85546875" style="4" customWidth="1"/>
    <col min="30" max="30" width="11" style="4" customWidth="1"/>
    <col min="31" max="31" width="28.28515625" style="4" customWidth="1"/>
    <col min="32" max="32" width="18.85546875" style="4" customWidth="1"/>
    <col min="33" max="35" width="9.140625" style="4"/>
    <col min="36" max="36" width="18.7109375" style="4" customWidth="1"/>
    <col min="37" max="37" width="5.42578125" style="4" bestFit="1" customWidth="1"/>
    <col min="38" max="38" width="24.28515625" style="4" customWidth="1"/>
    <col min="39" max="16384" width="9.140625" style="4"/>
  </cols>
  <sheetData>
    <row r="1" spans="1:38" s="6" customFormat="1" ht="45" x14ac:dyDescent="0.25">
      <c r="A1" s="6" t="s">
        <v>964</v>
      </c>
      <c r="B1" s="6" t="s">
        <v>292</v>
      </c>
      <c r="C1" s="6" t="s">
        <v>965</v>
      </c>
      <c r="D1" s="6" t="s">
        <v>966</v>
      </c>
      <c r="E1" s="6" t="s">
        <v>967</v>
      </c>
      <c r="F1" s="6" t="s">
        <v>968</v>
      </c>
      <c r="G1" s="6" t="s">
        <v>969</v>
      </c>
      <c r="H1" s="6" t="s">
        <v>933</v>
      </c>
      <c r="J1" s="32" t="s">
        <v>933</v>
      </c>
      <c r="K1" t="s">
        <v>291</v>
      </c>
      <c r="L1" s="42"/>
      <c r="M1" s="42"/>
      <c r="N1" s="42"/>
      <c r="O1" s="42"/>
      <c r="P1" s="32" t="s">
        <v>933</v>
      </c>
      <c r="Q1" t="s">
        <v>259</v>
      </c>
      <c r="R1" s="43"/>
      <c r="S1" s="43"/>
      <c r="T1" s="43"/>
      <c r="V1" s="32" t="s">
        <v>933</v>
      </c>
      <c r="W1" t="s">
        <v>291</v>
      </c>
      <c r="X1" s="40"/>
      <c r="Y1" s="32" t="s">
        <v>933</v>
      </c>
      <c r="Z1" t="s">
        <v>291</v>
      </c>
      <c r="AB1" s="32" t="s">
        <v>933</v>
      </c>
      <c r="AC1" t="s">
        <v>259</v>
      </c>
      <c r="AD1" s="41"/>
      <c r="AE1" s="32" t="s">
        <v>933</v>
      </c>
      <c r="AF1" t="s">
        <v>259</v>
      </c>
    </row>
    <row r="2" spans="1:38" ht="60" x14ac:dyDescent="0.25">
      <c r="A2" s="1" t="s">
        <v>970</v>
      </c>
      <c r="B2" s="39" t="s">
        <v>971</v>
      </c>
      <c r="C2" s="4" t="s">
        <v>972</v>
      </c>
      <c r="D2" s="4" t="s">
        <v>973</v>
      </c>
      <c r="E2" s="4" t="s">
        <v>974</v>
      </c>
      <c r="F2" s="4" t="s">
        <v>974</v>
      </c>
      <c r="G2" s="4" t="s">
        <v>975</v>
      </c>
      <c r="H2" s="4" t="s">
        <v>291</v>
      </c>
      <c r="J2"/>
      <c r="K2"/>
      <c r="L2"/>
      <c r="M2"/>
      <c r="N2"/>
      <c r="O2"/>
      <c r="P2"/>
      <c r="Q2"/>
      <c r="V2"/>
      <c r="W2"/>
      <c r="X2"/>
      <c r="Y2"/>
      <c r="Z2"/>
      <c r="AB2"/>
      <c r="AC2"/>
      <c r="AD2"/>
      <c r="AE2"/>
      <c r="AF2"/>
    </row>
    <row r="3" spans="1:38" ht="120" x14ac:dyDescent="0.25">
      <c r="A3" s="4" t="s">
        <v>699</v>
      </c>
      <c r="B3" s="4" t="s">
        <v>976</v>
      </c>
      <c r="C3" s="4" t="s">
        <v>977</v>
      </c>
      <c r="D3" s="4" t="s">
        <v>978</v>
      </c>
      <c r="E3" s="4" t="s">
        <v>979</v>
      </c>
      <c r="F3" s="4" t="s">
        <v>980</v>
      </c>
      <c r="G3" s="1" t="s">
        <v>981</v>
      </c>
      <c r="H3" s="4" t="s">
        <v>291</v>
      </c>
      <c r="I3" s="1"/>
      <c r="J3" s="32" t="s">
        <v>964</v>
      </c>
      <c r="K3" s="32" t="s">
        <v>292</v>
      </c>
      <c r="L3" s="32" t="s">
        <v>965</v>
      </c>
      <c r="M3" s="32" t="s">
        <v>967</v>
      </c>
      <c r="N3" s="32" t="s">
        <v>969</v>
      </c>
      <c r="O3"/>
      <c r="P3" s="32" t="s">
        <v>964</v>
      </c>
      <c r="Q3" s="32" t="s">
        <v>292</v>
      </c>
      <c r="R3" s="32" t="s">
        <v>965</v>
      </c>
      <c r="S3" s="32" t="s">
        <v>967</v>
      </c>
      <c r="T3" s="32" t="s">
        <v>969</v>
      </c>
      <c r="U3"/>
      <c r="V3" s="32" t="s">
        <v>964</v>
      </c>
      <c r="W3" s="32" t="s">
        <v>966</v>
      </c>
      <c r="X3"/>
      <c r="Y3" s="32" t="s">
        <v>964</v>
      </c>
      <c r="Z3" s="32" t="s">
        <v>968</v>
      </c>
      <c r="AA3"/>
      <c r="AB3" s="32" t="s">
        <v>964</v>
      </c>
      <c r="AC3" s="32" t="s">
        <v>966</v>
      </c>
      <c r="AD3"/>
      <c r="AE3" s="32" t="s">
        <v>964</v>
      </c>
      <c r="AF3" s="32" t="s">
        <v>968</v>
      </c>
      <c r="AG3"/>
      <c r="AH3"/>
      <c r="AI3"/>
      <c r="AL3" s="4" t="s">
        <v>982</v>
      </c>
    </row>
    <row r="4" spans="1:38" ht="60" x14ac:dyDescent="0.25">
      <c r="A4" s="1" t="s">
        <v>983</v>
      </c>
      <c r="B4" s="4" t="s">
        <v>984</v>
      </c>
      <c r="C4" s="4" t="s">
        <v>974</v>
      </c>
      <c r="D4" s="4" t="s">
        <v>974</v>
      </c>
      <c r="E4" s="4" t="s">
        <v>974</v>
      </c>
      <c r="F4" s="4" t="s">
        <v>974</v>
      </c>
      <c r="G4" s="4" t="s">
        <v>985</v>
      </c>
      <c r="H4" s="4" t="s">
        <v>291</v>
      </c>
      <c r="I4" s="1"/>
      <c r="J4" s="39" t="s">
        <v>970</v>
      </c>
      <c r="K4" s="39" t="s">
        <v>971</v>
      </c>
      <c r="L4" s="39" t="s">
        <v>972</v>
      </c>
      <c r="M4" s="39" t="s">
        <v>974</v>
      </c>
      <c r="N4" s="39" t="s">
        <v>975</v>
      </c>
      <c r="O4"/>
      <c r="P4" s="39" t="s">
        <v>986</v>
      </c>
      <c r="Q4" t="s">
        <v>987</v>
      </c>
      <c r="R4" t="s">
        <v>988</v>
      </c>
      <c r="S4" t="s">
        <v>974</v>
      </c>
      <c r="T4" t="s">
        <v>989</v>
      </c>
      <c r="U4"/>
      <c r="V4" s="39" t="s">
        <v>970</v>
      </c>
      <c r="W4" t="s">
        <v>990</v>
      </c>
      <c r="X4"/>
      <c r="Y4" s="39" t="s">
        <v>970</v>
      </c>
      <c r="Z4" t="s">
        <v>974</v>
      </c>
      <c r="AA4"/>
      <c r="AB4" s="39" t="s">
        <v>986</v>
      </c>
      <c r="AC4" t="s">
        <v>921</v>
      </c>
      <c r="AD4"/>
      <c r="AE4" s="39" t="s">
        <v>986</v>
      </c>
      <c r="AF4" t="s">
        <v>974</v>
      </c>
      <c r="AG4"/>
      <c r="AH4" t="s">
        <v>991</v>
      </c>
      <c r="AI4" t="s">
        <v>992</v>
      </c>
      <c r="AL4" s="4" t="s">
        <v>993</v>
      </c>
    </row>
    <row r="5" spans="1:38" ht="105" x14ac:dyDescent="0.25">
      <c r="A5" s="39" t="s">
        <v>994</v>
      </c>
      <c r="B5" s="4" t="s">
        <v>995</v>
      </c>
      <c r="C5" s="7" t="s">
        <v>996</v>
      </c>
      <c r="D5" s="4" t="s">
        <v>997</v>
      </c>
      <c r="E5" s="7" t="s">
        <v>998</v>
      </c>
      <c r="F5" s="4" t="s">
        <v>999</v>
      </c>
      <c r="G5" s="1" t="s">
        <v>1000</v>
      </c>
      <c r="H5" s="4" t="s">
        <v>291</v>
      </c>
      <c r="J5" s="1" t="s">
        <v>699</v>
      </c>
      <c r="K5" t="s">
        <v>976</v>
      </c>
      <c r="L5" t="s">
        <v>977</v>
      </c>
      <c r="M5" t="s">
        <v>979</v>
      </c>
      <c r="N5" t="s">
        <v>981</v>
      </c>
      <c r="O5"/>
      <c r="P5" s="39" t="s">
        <v>1001</v>
      </c>
      <c r="Q5" t="s">
        <v>1002</v>
      </c>
      <c r="R5" t="s">
        <v>1003</v>
      </c>
      <c r="S5" t="s">
        <v>974</v>
      </c>
      <c r="T5" t="s">
        <v>1004</v>
      </c>
      <c r="U5"/>
      <c r="V5" s="39" t="s">
        <v>970</v>
      </c>
      <c r="W5" t="s">
        <v>1005</v>
      </c>
      <c r="X5"/>
      <c r="Y5" s="39" t="s">
        <v>699</v>
      </c>
      <c r="Z5" t="s">
        <v>1006</v>
      </c>
      <c r="AA5"/>
      <c r="AB5" s="39" t="s">
        <v>986</v>
      </c>
      <c r="AC5" t="s">
        <v>1007</v>
      </c>
      <c r="AD5"/>
      <c r="AE5" s="39" t="s">
        <v>1001</v>
      </c>
      <c r="AF5" t="s">
        <v>974</v>
      </c>
      <c r="AG5"/>
      <c r="AH5" t="s">
        <v>1008</v>
      </c>
      <c r="AI5" t="s">
        <v>1009</v>
      </c>
      <c r="AJ5" s="4" t="s">
        <v>1010</v>
      </c>
      <c r="AL5" s="4" t="s">
        <v>1011</v>
      </c>
    </row>
    <row r="6" spans="1:38" ht="90" x14ac:dyDescent="0.25">
      <c r="A6" s="4" t="s">
        <v>455</v>
      </c>
      <c r="B6" s="4" t="s">
        <v>1012</v>
      </c>
      <c r="C6" s="4" t="s">
        <v>998</v>
      </c>
      <c r="D6" s="4" t="s">
        <v>1013</v>
      </c>
      <c r="E6" s="4" t="s">
        <v>974</v>
      </c>
      <c r="F6" s="4" t="s">
        <v>974</v>
      </c>
      <c r="G6" s="4" t="s">
        <v>1014</v>
      </c>
      <c r="H6" s="4" t="s">
        <v>291</v>
      </c>
      <c r="I6" s="1"/>
      <c r="J6" s="1" t="s">
        <v>983</v>
      </c>
      <c r="K6" t="s">
        <v>984</v>
      </c>
      <c r="L6" t="s">
        <v>974</v>
      </c>
      <c r="M6" t="s">
        <v>974</v>
      </c>
      <c r="N6" t="s">
        <v>985</v>
      </c>
      <c r="O6"/>
      <c r="P6" s="39" t="s">
        <v>688</v>
      </c>
      <c r="Q6" t="s">
        <v>1015</v>
      </c>
      <c r="R6" t="s">
        <v>1016</v>
      </c>
      <c r="S6" t="s">
        <v>1017</v>
      </c>
      <c r="T6" t="s">
        <v>1018</v>
      </c>
      <c r="U6"/>
      <c r="V6" s="39" t="s">
        <v>970</v>
      </c>
      <c r="W6" t="s">
        <v>1019</v>
      </c>
      <c r="X6"/>
      <c r="Y6" s="39" t="s">
        <v>699</v>
      </c>
      <c r="Z6" t="s">
        <v>1020</v>
      </c>
      <c r="AA6"/>
      <c r="AB6" s="39" t="s">
        <v>1001</v>
      </c>
      <c r="AC6" t="s">
        <v>1021</v>
      </c>
      <c r="AD6"/>
      <c r="AE6" s="39" t="s">
        <v>688</v>
      </c>
      <c r="AF6" t="s">
        <v>1022</v>
      </c>
      <c r="AG6"/>
      <c r="AH6"/>
      <c r="AI6"/>
      <c r="AJ6" s="4" t="s">
        <v>1010</v>
      </c>
      <c r="AL6" s="4" t="s">
        <v>1023</v>
      </c>
    </row>
    <row r="7" spans="1:38" ht="120" x14ac:dyDescent="0.25">
      <c r="A7" s="4" t="s">
        <v>1024</v>
      </c>
      <c r="B7" s="4" t="s">
        <v>1025</v>
      </c>
      <c r="C7" s="4" t="s">
        <v>988</v>
      </c>
      <c r="D7" s="4" t="s">
        <v>1026</v>
      </c>
      <c r="E7" s="4" t="s">
        <v>979</v>
      </c>
      <c r="F7" s="4" t="s">
        <v>980</v>
      </c>
      <c r="G7" s="1" t="s">
        <v>1027</v>
      </c>
      <c r="H7" s="4" t="s">
        <v>291</v>
      </c>
      <c r="J7" s="1" t="s">
        <v>994</v>
      </c>
      <c r="K7" t="s">
        <v>995</v>
      </c>
      <c r="L7" t="s">
        <v>996</v>
      </c>
      <c r="M7" t="s">
        <v>998</v>
      </c>
      <c r="N7" t="s">
        <v>1000</v>
      </c>
      <c r="O7"/>
      <c r="P7" s="39" t="s">
        <v>495</v>
      </c>
      <c r="Q7" t="s">
        <v>1028</v>
      </c>
      <c r="R7" t="s">
        <v>988</v>
      </c>
      <c r="S7" t="s">
        <v>1017</v>
      </c>
      <c r="T7" t="s">
        <v>1029</v>
      </c>
      <c r="V7" s="39" t="s">
        <v>699</v>
      </c>
      <c r="W7" t="s">
        <v>1030</v>
      </c>
      <c r="X7"/>
      <c r="Y7" s="39" t="s">
        <v>983</v>
      </c>
      <c r="Z7" t="s">
        <v>974</v>
      </c>
      <c r="AA7"/>
      <c r="AB7" s="39" t="s">
        <v>1001</v>
      </c>
      <c r="AC7" t="s">
        <v>1031</v>
      </c>
      <c r="AD7"/>
      <c r="AE7" s="39" t="s">
        <v>688</v>
      </c>
      <c r="AF7" t="s">
        <v>1032</v>
      </c>
      <c r="AG7"/>
      <c r="AH7" t="s">
        <v>1033</v>
      </c>
      <c r="AI7" t="s">
        <v>1034</v>
      </c>
      <c r="AJ7" s="4" t="s">
        <v>1010</v>
      </c>
      <c r="AL7" s="4" t="s">
        <v>1035</v>
      </c>
    </row>
    <row r="8" spans="1:38" ht="90" x14ac:dyDescent="0.25">
      <c r="A8" s="88" t="s">
        <v>1036</v>
      </c>
      <c r="B8" s="4" t="s">
        <v>1037</v>
      </c>
      <c r="C8" s="4" t="s">
        <v>974</v>
      </c>
      <c r="D8" s="4" t="s">
        <v>974</v>
      </c>
      <c r="E8" s="4" t="s">
        <v>974</v>
      </c>
      <c r="F8" s="4" t="s">
        <v>974</v>
      </c>
      <c r="G8" s="4" t="s">
        <v>1038</v>
      </c>
      <c r="H8" s="4" t="s">
        <v>291</v>
      </c>
      <c r="J8" s="1" t="s">
        <v>455</v>
      </c>
      <c r="K8" t="s">
        <v>1012</v>
      </c>
      <c r="L8" t="s">
        <v>998</v>
      </c>
      <c r="M8" t="s">
        <v>974</v>
      </c>
      <c r="N8" t="s">
        <v>1014</v>
      </c>
      <c r="O8"/>
      <c r="P8" s="39" t="s">
        <v>443</v>
      </c>
      <c r="Q8" t="s">
        <v>1039</v>
      </c>
      <c r="R8" t="s">
        <v>1040</v>
      </c>
      <c r="S8" t="s">
        <v>974</v>
      </c>
      <c r="T8" t="s">
        <v>1041</v>
      </c>
      <c r="V8" s="39" t="s">
        <v>699</v>
      </c>
      <c r="W8" t="s">
        <v>1042</v>
      </c>
      <c r="X8"/>
      <c r="Y8" s="39" t="s">
        <v>994</v>
      </c>
      <c r="Z8" t="s">
        <v>1043</v>
      </c>
      <c r="AA8"/>
      <c r="AB8" s="39" t="s">
        <v>1001</v>
      </c>
      <c r="AC8" t="s">
        <v>1044</v>
      </c>
      <c r="AD8"/>
      <c r="AE8" s="39" t="s">
        <v>688</v>
      </c>
      <c r="AF8" t="s">
        <v>1045</v>
      </c>
      <c r="AG8"/>
      <c r="AH8" t="s">
        <v>1046</v>
      </c>
      <c r="AI8" t="s">
        <v>1047</v>
      </c>
      <c r="AJ8" s="4" t="s">
        <v>1010</v>
      </c>
    </row>
    <row r="9" spans="1:38" ht="105" x14ac:dyDescent="0.25">
      <c r="A9" s="4" t="s">
        <v>1048</v>
      </c>
      <c r="B9" s="4" t="s">
        <v>1049</v>
      </c>
      <c r="C9" s="4" t="s">
        <v>1050</v>
      </c>
      <c r="D9" s="4" t="s">
        <v>1051</v>
      </c>
      <c r="E9" s="4" t="s">
        <v>974</v>
      </c>
      <c r="F9" s="4" t="s">
        <v>974</v>
      </c>
      <c r="G9" s="1" t="s">
        <v>1052</v>
      </c>
      <c r="H9" s="4" t="s">
        <v>291</v>
      </c>
      <c r="J9" s="1" t="s">
        <v>1024</v>
      </c>
      <c r="K9" t="s">
        <v>1025</v>
      </c>
      <c r="L9" t="s">
        <v>988</v>
      </c>
      <c r="M9" t="s">
        <v>979</v>
      </c>
      <c r="N9" t="s">
        <v>1027</v>
      </c>
      <c r="O9"/>
      <c r="P9" s="39" t="s">
        <v>546</v>
      </c>
      <c r="Q9" t="s">
        <v>1028</v>
      </c>
      <c r="R9" t="s">
        <v>988</v>
      </c>
      <c r="S9" t="s">
        <v>974</v>
      </c>
      <c r="T9" t="s">
        <v>1053</v>
      </c>
      <c r="V9" s="39" t="s">
        <v>699</v>
      </c>
      <c r="W9" t="s">
        <v>1054</v>
      </c>
      <c r="X9"/>
      <c r="Y9" s="39" t="s">
        <v>994</v>
      </c>
      <c r="Z9" t="s">
        <v>1055</v>
      </c>
      <c r="AA9"/>
      <c r="AB9" s="39" t="s">
        <v>1001</v>
      </c>
      <c r="AC9" t="s">
        <v>1056</v>
      </c>
      <c r="AD9"/>
      <c r="AE9" s="39" t="s">
        <v>495</v>
      </c>
      <c r="AF9" t="s">
        <v>1022</v>
      </c>
      <c r="AG9"/>
      <c r="AH9"/>
      <c r="AI9"/>
      <c r="AJ9" s="4" t="s">
        <v>1010</v>
      </c>
    </row>
    <row r="10" spans="1:38" ht="105" x14ac:dyDescent="0.25">
      <c r="A10" s="1" t="s">
        <v>1057</v>
      </c>
      <c r="B10" s="4" t="s">
        <v>1058</v>
      </c>
      <c r="C10" s="4" t="s">
        <v>1059</v>
      </c>
      <c r="D10" s="4" t="s">
        <v>1060</v>
      </c>
      <c r="E10" s="4" t="s">
        <v>974</v>
      </c>
      <c r="F10" s="4" t="s">
        <v>974</v>
      </c>
      <c r="G10" s="4" t="s">
        <v>1061</v>
      </c>
      <c r="H10" s="4" t="s">
        <v>291</v>
      </c>
      <c r="J10" s="1" t="s">
        <v>1036</v>
      </c>
      <c r="K10" t="s">
        <v>1037</v>
      </c>
      <c r="L10" t="s">
        <v>974</v>
      </c>
      <c r="M10" t="s">
        <v>974</v>
      </c>
      <c r="N10" t="s">
        <v>1038</v>
      </c>
      <c r="O10"/>
      <c r="P10" s="39" t="s">
        <v>595</v>
      </c>
      <c r="Q10" t="s">
        <v>1062</v>
      </c>
      <c r="R10" t="s">
        <v>1063</v>
      </c>
      <c r="S10" t="s">
        <v>974</v>
      </c>
      <c r="T10" t="s">
        <v>1064</v>
      </c>
      <c r="V10" s="39" t="s">
        <v>699</v>
      </c>
      <c r="W10" t="s">
        <v>1065</v>
      </c>
      <c r="X10"/>
      <c r="Y10" s="39" t="s">
        <v>994</v>
      </c>
      <c r="Z10" t="s">
        <v>1066</v>
      </c>
      <c r="AA10"/>
      <c r="AB10" s="39" t="s">
        <v>688</v>
      </c>
      <c r="AC10" t="s">
        <v>1067</v>
      </c>
      <c r="AD10"/>
      <c r="AE10" s="39" t="s">
        <v>495</v>
      </c>
      <c r="AF10" t="s">
        <v>1032</v>
      </c>
      <c r="AG10"/>
      <c r="AH10"/>
      <c r="AI10" t="e" cm="1">
        <f t="array" aca="1" ref="AI10" ca="1">OFFSET('Indicator validation'!$W$3,MATCH(C6,'Indicator validation'!$V$4:$V$59,0),0,COUNTIF('Indicator validation'!$V$4:$V$59,C6),1)</f>
        <v>#N/A</v>
      </c>
    </row>
    <row r="11" spans="1:38" ht="105" x14ac:dyDescent="0.25">
      <c r="A11" s="88" t="s">
        <v>1068</v>
      </c>
      <c r="B11" s="4" t="s">
        <v>1069</v>
      </c>
      <c r="C11" s="4" t="s">
        <v>998</v>
      </c>
      <c r="D11" s="4" t="s">
        <v>1070</v>
      </c>
      <c r="E11" s="4" t="s">
        <v>974</v>
      </c>
      <c r="F11" s="4" t="s">
        <v>974</v>
      </c>
      <c r="G11" s="4" t="s">
        <v>1014</v>
      </c>
      <c r="H11" s="4" t="s">
        <v>291</v>
      </c>
      <c r="J11" t="s">
        <v>1071</v>
      </c>
      <c r="K11" t="s">
        <v>1072</v>
      </c>
      <c r="L11" t="s">
        <v>974</v>
      </c>
      <c r="M11" t="s">
        <v>974</v>
      </c>
      <c r="N11" t="s">
        <v>1073</v>
      </c>
      <c r="O11"/>
      <c r="P11" s="39" t="s">
        <v>1074</v>
      </c>
      <c r="Q11" t="s">
        <v>1072</v>
      </c>
      <c r="R11" t="s">
        <v>1075</v>
      </c>
      <c r="S11" t="s">
        <v>974</v>
      </c>
      <c r="T11" t="s">
        <v>1076</v>
      </c>
      <c r="V11" s="39" t="s">
        <v>699</v>
      </c>
      <c r="W11" t="s">
        <v>1077</v>
      </c>
      <c r="X11"/>
      <c r="Y11" s="39" t="s">
        <v>994</v>
      </c>
      <c r="Z11" t="s">
        <v>1078</v>
      </c>
      <c r="AA11"/>
      <c r="AB11" s="39" t="s">
        <v>688</v>
      </c>
      <c r="AC11" t="s">
        <v>1079</v>
      </c>
      <c r="AD11"/>
      <c r="AE11" s="39" t="s">
        <v>495</v>
      </c>
      <c r="AF11" t="s">
        <v>1045</v>
      </c>
      <c r="AG11"/>
      <c r="AH11"/>
      <c r="AI11"/>
    </row>
    <row r="12" spans="1:38" ht="105" x14ac:dyDescent="0.25">
      <c r="A12" s="4" t="s">
        <v>1080</v>
      </c>
      <c r="B12" s="4" t="s">
        <v>1081</v>
      </c>
      <c r="C12" s="4" t="s">
        <v>1082</v>
      </c>
      <c r="D12" s="4" t="s">
        <v>1083</v>
      </c>
      <c r="E12" s="4" t="s">
        <v>974</v>
      </c>
      <c r="F12" s="4" t="s">
        <v>974</v>
      </c>
      <c r="G12" s="4" t="s">
        <v>1084</v>
      </c>
      <c r="H12" s="4" t="s">
        <v>291</v>
      </c>
      <c r="I12" s="1"/>
      <c r="J12" s="1" t="s">
        <v>1048</v>
      </c>
      <c r="K12" t="s">
        <v>1049</v>
      </c>
      <c r="L12" t="s">
        <v>1050</v>
      </c>
      <c r="M12" t="s">
        <v>974</v>
      </c>
      <c r="N12" t="s">
        <v>1052</v>
      </c>
      <c r="O12"/>
      <c r="P12" s="39" t="s">
        <v>1085</v>
      </c>
      <c r="Q12" t="s">
        <v>1086</v>
      </c>
      <c r="R12" t="s">
        <v>1087</v>
      </c>
      <c r="S12" t="s">
        <v>1088</v>
      </c>
      <c r="T12" t="s">
        <v>1089</v>
      </c>
      <c r="V12" s="39" t="s">
        <v>699</v>
      </c>
      <c r="W12" t="s">
        <v>1090</v>
      </c>
      <c r="X12"/>
      <c r="Y12" s="39" t="s">
        <v>455</v>
      </c>
      <c r="Z12" t="s">
        <v>974</v>
      </c>
      <c r="AA12"/>
      <c r="AB12" s="39" t="s">
        <v>495</v>
      </c>
      <c r="AC12" t="s">
        <v>1030</v>
      </c>
      <c r="AD12"/>
      <c r="AE12" s="39" t="s">
        <v>443</v>
      </c>
      <c r="AF12" t="s">
        <v>974</v>
      </c>
      <c r="AG12"/>
      <c r="AH12"/>
      <c r="AI12"/>
    </row>
    <row r="13" spans="1:38" ht="105" x14ac:dyDescent="0.25">
      <c r="A13" s="4" t="s">
        <v>1071</v>
      </c>
      <c r="B13" s="4" t="s">
        <v>1072</v>
      </c>
      <c r="C13" s="4" t="s">
        <v>974</v>
      </c>
      <c r="D13" s="4" t="s">
        <v>974</v>
      </c>
      <c r="E13" s="4" t="s">
        <v>974</v>
      </c>
      <c r="F13" s="4" t="s">
        <v>974</v>
      </c>
      <c r="G13" s="1" t="s">
        <v>1073</v>
      </c>
      <c r="H13" s="4" t="s">
        <v>291</v>
      </c>
      <c r="J13" s="1" t="s">
        <v>1057</v>
      </c>
      <c r="K13" t="s">
        <v>1058</v>
      </c>
      <c r="L13" t="s">
        <v>1059</v>
      </c>
      <c r="M13" t="s">
        <v>974</v>
      </c>
      <c r="N13" t="s">
        <v>1061</v>
      </c>
      <c r="O13"/>
      <c r="P13"/>
      <c r="Q13"/>
      <c r="S13"/>
      <c r="V13" s="39" t="s">
        <v>983</v>
      </c>
      <c r="W13" t="s">
        <v>974</v>
      </c>
      <c r="X13"/>
      <c r="Y13" s="39" t="s">
        <v>1024</v>
      </c>
      <c r="Z13" t="s">
        <v>1006</v>
      </c>
      <c r="AA13"/>
      <c r="AB13" s="39" t="s">
        <v>495</v>
      </c>
      <c r="AC13" t="s">
        <v>1091</v>
      </c>
      <c r="AD13"/>
      <c r="AE13" s="39" t="s">
        <v>546</v>
      </c>
      <c r="AF13" t="s">
        <v>974</v>
      </c>
      <c r="AG13"/>
      <c r="AH13"/>
      <c r="AI13"/>
    </row>
    <row r="14" spans="1:38" ht="105" x14ac:dyDescent="0.25">
      <c r="A14" s="4" t="s">
        <v>986</v>
      </c>
      <c r="B14" s="4" t="s">
        <v>987</v>
      </c>
      <c r="C14" s="4" t="s">
        <v>988</v>
      </c>
      <c r="D14" s="4" t="s">
        <v>1092</v>
      </c>
      <c r="E14" s="4" t="s">
        <v>974</v>
      </c>
      <c r="F14" s="4" t="s">
        <v>974</v>
      </c>
      <c r="G14" s="4" t="s">
        <v>989</v>
      </c>
      <c r="H14" s="4" t="s">
        <v>259</v>
      </c>
      <c r="J14" s="1" t="s">
        <v>1068</v>
      </c>
      <c r="K14" t="s">
        <v>1069</v>
      </c>
      <c r="L14" t="s">
        <v>998</v>
      </c>
      <c r="M14" t="s">
        <v>974</v>
      </c>
      <c r="N14" t="s">
        <v>1014</v>
      </c>
      <c r="O14"/>
      <c r="P14"/>
      <c r="Q14"/>
      <c r="S14"/>
      <c r="V14" s="39" t="s">
        <v>994</v>
      </c>
      <c r="W14" t="s">
        <v>1093</v>
      </c>
      <c r="X14"/>
      <c r="Y14" s="39" t="s">
        <v>1024</v>
      </c>
      <c r="Z14" t="s">
        <v>1020</v>
      </c>
      <c r="AA14"/>
      <c r="AB14" s="39" t="s">
        <v>495</v>
      </c>
      <c r="AC14" t="s">
        <v>1042</v>
      </c>
      <c r="AD14"/>
      <c r="AE14" s="39" t="s">
        <v>595</v>
      </c>
      <c r="AF14" t="s">
        <v>974</v>
      </c>
      <c r="AG14"/>
      <c r="AH14"/>
      <c r="AI14"/>
    </row>
    <row r="15" spans="1:38" ht="60" x14ac:dyDescent="0.25">
      <c r="A15" s="38" t="s">
        <v>1001</v>
      </c>
      <c r="B15" s="4" t="s">
        <v>1002</v>
      </c>
      <c r="C15" s="4" t="s">
        <v>1003</v>
      </c>
      <c r="D15" s="4" t="s">
        <v>1094</v>
      </c>
      <c r="E15" s="4" t="s">
        <v>974</v>
      </c>
      <c r="F15" s="4" t="s">
        <v>974</v>
      </c>
      <c r="G15" s="4" t="s">
        <v>1004</v>
      </c>
      <c r="H15" s="4" t="s">
        <v>259</v>
      </c>
      <c r="J15" s="1" t="s">
        <v>1080</v>
      </c>
      <c r="K15" t="s">
        <v>1081</v>
      </c>
      <c r="L15" t="s">
        <v>1082</v>
      </c>
      <c r="M15" t="s">
        <v>974</v>
      </c>
      <c r="N15" t="s">
        <v>1084</v>
      </c>
      <c r="O15"/>
      <c r="P15"/>
      <c r="Q15"/>
      <c r="S15"/>
      <c r="V15" s="39" t="s">
        <v>994</v>
      </c>
      <c r="W15" t="s">
        <v>1095</v>
      </c>
      <c r="X15"/>
      <c r="Y15" s="39" t="s">
        <v>1036</v>
      </c>
      <c r="Z15" t="s">
        <v>974</v>
      </c>
      <c r="AA15"/>
      <c r="AB15" s="39" t="s">
        <v>495</v>
      </c>
      <c r="AC15" t="s">
        <v>1096</v>
      </c>
      <c r="AD15"/>
      <c r="AE15" s="39" t="s">
        <v>1074</v>
      </c>
      <c r="AF15" t="s">
        <v>974</v>
      </c>
      <c r="AG15"/>
      <c r="AH15"/>
      <c r="AI15"/>
    </row>
    <row r="16" spans="1:38" ht="60" x14ac:dyDescent="0.25">
      <c r="A16" s="4" t="s">
        <v>688</v>
      </c>
      <c r="B16" s="4" t="s">
        <v>1015</v>
      </c>
      <c r="C16" s="4" t="s">
        <v>1016</v>
      </c>
      <c r="D16" s="4" t="s">
        <v>1097</v>
      </c>
      <c r="E16" s="4" t="s">
        <v>1017</v>
      </c>
      <c r="F16" s="4" t="s">
        <v>1098</v>
      </c>
      <c r="G16" s="4" t="s">
        <v>1018</v>
      </c>
      <c r="H16" s="4" t="s">
        <v>259</v>
      </c>
      <c r="J16"/>
      <c r="K16"/>
      <c r="L16"/>
      <c r="M16"/>
      <c r="N16"/>
      <c r="O16"/>
      <c r="P16"/>
      <c r="Q16"/>
      <c r="S16"/>
      <c r="V16" s="39" t="s">
        <v>994</v>
      </c>
      <c r="W16" t="s">
        <v>1099</v>
      </c>
      <c r="X16"/>
      <c r="Y16" s="39" t="s">
        <v>1048</v>
      </c>
      <c r="Z16" t="s">
        <v>974</v>
      </c>
      <c r="AA16"/>
      <c r="AB16" s="39" t="s">
        <v>495</v>
      </c>
      <c r="AC16" t="s">
        <v>1054</v>
      </c>
      <c r="AD16"/>
      <c r="AE16" s="39" t="s">
        <v>1085</v>
      </c>
      <c r="AF16" t="s">
        <v>1100</v>
      </c>
      <c r="AG16"/>
      <c r="AH16"/>
      <c r="AI16"/>
    </row>
    <row r="17" spans="1:37" ht="90" x14ac:dyDescent="0.25">
      <c r="A17" s="4" t="s">
        <v>495</v>
      </c>
      <c r="B17" s="4" t="s">
        <v>1028</v>
      </c>
      <c r="C17" s="4" t="s">
        <v>988</v>
      </c>
      <c r="D17" s="4" t="s">
        <v>1101</v>
      </c>
      <c r="E17" s="4" t="s">
        <v>1017</v>
      </c>
      <c r="F17" s="4" t="s">
        <v>1098</v>
      </c>
      <c r="G17" s="4" t="s">
        <v>1029</v>
      </c>
      <c r="H17" s="4" t="s">
        <v>259</v>
      </c>
      <c r="J17"/>
      <c r="K17"/>
      <c r="L17"/>
      <c r="M17"/>
      <c r="N17"/>
      <c r="O17"/>
      <c r="P17"/>
      <c r="Q17"/>
      <c r="S17"/>
      <c r="V17" s="39" t="s">
        <v>994</v>
      </c>
      <c r="W17" t="s">
        <v>1102</v>
      </c>
      <c r="X17"/>
      <c r="Y17" s="39" t="s">
        <v>1057</v>
      </c>
      <c r="Z17" t="s">
        <v>974</v>
      </c>
      <c r="AA17"/>
      <c r="AB17" s="39" t="s">
        <v>495</v>
      </c>
      <c r="AC17" t="s">
        <v>1065</v>
      </c>
      <c r="AD17"/>
      <c r="AE17" s="39" t="s">
        <v>1085</v>
      </c>
      <c r="AF17" t="s">
        <v>1103</v>
      </c>
      <c r="AG17"/>
      <c r="AH17"/>
      <c r="AI17"/>
      <c r="AJ17"/>
      <c r="AK17"/>
    </row>
    <row r="18" spans="1:37" ht="60" x14ac:dyDescent="0.25">
      <c r="A18" s="38" t="s">
        <v>443</v>
      </c>
      <c r="B18" s="4" t="s">
        <v>1039</v>
      </c>
      <c r="C18" s="4" t="s">
        <v>1040</v>
      </c>
      <c r="D18" s="7" t="s">
        <v>1104</v>
      </c>
      <c r="E18" s="4" t="s">
        <v>974</v>
      </c>
      <c r="F18" s="7" t="s">
        <v>974</v>
      </c>
      <c r="G18" s="4" t="s">
        <v>1041</v>
      </c>
      <c r="H18" s="4" t="s">
        <v>259</v>
      </c>
      <c r="J18"/>
      <c r="K18"/>
      <c r="L18"/>
      <c r="M18"/>
      <c r="N18"/>
      <c r="O18"/>
      <c r="P18"/>
      <c r="Q18"/>
      <c r="S18"/>
      <c r="V18" s="39" t="s">
        <v>994</v>
      </c>
      <c r="W18" t="s">
        <v>1105</v>
      </c>
      <c r="X18"/>
      <c r="Y18" s="39" t="s">
        <v>1068</v>
      </c>
      <c r="Z18" t="s">
        <v>974</v>
      </c>
      <c r="AA18"/>
      <c r="AB18" s="39" t="s">
        <v>495</v>
      </c>
      <c r="AC18" t="s">
        <v>1077</v>
      </c>
      <c r="AD18"/>
      <c r="AE18" s="39" t="s">
        <v>1085</v>
      </c>
      <c r="AF18" t="s">
        <v>1106</v>
      </c>
      <c r="AG18"/>
      <c r="AH18"/>
      <c r="AI18"/>
      <c r="AJ18"/>
      <c r="AK18"/>
    </row>
    <row r="19" spans="1:37" ht="75" x14ac:dyDescent="0.25">
      <c r="A19" s="38" t="s">
        <v>546</v>
      </c>
      <c r="B19" s="4" t="s">
        <v>1028</v>
      </c>
      <c r="C19" s="4" t="s">
        <v>988</v>
      </c>
      <c r="D19" s="4" t="s">
        <v>1107</v>
      </c>
      <c r="E19" s="4" t="s">
        <v>974</v>
      </c>
      <c r="F19" s="4" t="s">
        <v>974</v>
      </c>
      <c r="G19" s="4" t="s">
        <v>1053</v>
      </c>
      <c r="H19" s="4" t="s">
        <v>259</v>
      </c>
      <c r="J19"/>
      <c r="K19"/>
      <c r="L19"/>
      <c r="M19"/>
      <c r="N19"/>
      <c r="O19"/>
      <c r="P19"/>
      <c r="Q19"/>
      <c r="S19"/>
      <c r="V19" s="39" t="s">
        <v>455</v>
      </c>
      <c r="W19" t="s">
        <v>1108</v>
      </c>
      <c r="X19"/>
      <c r="Y19" s="39" t="s">
        <v>1080</v>
      </c>
      <c r="Z19" t="s">
        <v>974</v>
      </c>
      <c r="AA19"/>
      <c r="AB19" s="39" t="s">
        <v>495</v>
      </c>
      <c r="AC19" t="s">
        <v>1090</v>
      </c>
      <c r="AD19"/>
      <c r="AE19" s="39" t="s">
        <v>1085</v>
      </c>
      <c r="AF19" t="s">
        <v>1109</v>
      </c>
      <c r="AG19"/>
      <c r="AH19"/>
      <c r="AI19"/>
      <c r="AJ19"/>
      <c r="AK19"/>
    </row>
    <row r="20" spans="1:37" ht="75" x14ac:dyDescent="0.25">
      <c r="A20" s="38" t="s">
        <v>595</v>
      </c>
      <c r="B20" s="4" t="s">
        <v>1062</v>
      </c>
      <c r="C20" s="4" t="s">
        <v>1063</v>
      </c>
      <c r="D20" s="4" t="s">
        <v>1110</v>
      </c>
      <c r="E20" s="4" t="s">
        <v>974</v>
      </c>
      <c r="F20" s="4" t="s">
        <v>974</v>
      </c>
      <c r="G20" s="4" t="s">
        <v>1064</v>
      </c>
      <c r="H20" s="4" t="s">
        <v>259</v>
      </c>
      <c r="J20"/>
      <c r="P20"/>
      <c r="V20" s="39" t="s">
        <v>455</v>
      </c>
      <c r="W20" t="s">
        <v>1111</v>
      </c>
      <c r="X20"/>
      <c r="Y20" s="39" t="s">
        <v>1071</v>
      </c>
      <c r="Z20" t="s">
        <v>974</v>
      </c>
      <c r="AA20"/>
      <c r="AB20" s="39" t="s">
        <v>495</v>
      </c>
      <c r="AC20" t="s">
        <v>1112</v>
      </c>
      <c r="AD20"/>
      <c r="AE20"/>
      <c r="AF20"/>
      <c r="AG20"/>
      <c r="AH20"/>
      <c r="AI20"/>
      <c r="AJ20"/>
      <c r="AK20"/>
    </row>
    <row r="21" spans="1:37" ht="60" x14ac:dyDescent="0.25">
      <c r="A21" s="4" t="s">
        <v>1074</v>
      </c>
      <c r="B21" s="4" t="s">
        <v>1072</v>
      </c>
      <c r="C21" s="4" t="s">
        <v>1075</v>
      </c>
      <c r="D21" s="4" t="s">
        <v>1083</v>
      </c>
      <c r="E21" s="4" t="s">
        <v>974</v>
      </c>
      <c r="F21" s="4" t="s">
        <v>974</v>
      </c>
      <c r="G21" s="4" t="s">
        <v>1076</v>
      </c>
      <c r="H21" s="4" t="s">
        <v>259</v>
      </c>
      <c r="J21"/>
      <c r="P21"/>
      <c r="V21" s="39" t="s">
        <v>455</v>
      </c>
      <c r="W21" t="s">
        <v>1113</v>
      </c>
      <c r="X21"/>
      <c r="Y21"/>
      <c r="Z21"/>
      <c r="AA21"/>
      <c r="AB21" s="39" t="s">
        <v>495</v>
      </c>
      <c r="AC21" t="s">
        <v>1114</v>
      </c>
      <c r="AD21"/>
      <c r="AE21"/>
      <c r="AF21"/>
      <c r="AG21"/>
      <c r="AH21"/>
      <c r="AI21"/>
      <c r="AJ21"/>
    </row>
    <row r="22" spans="1:37" ht="105" x14ac:dyDescent="0.25">
      <c r="A22" s="4" t="s">
        <v>1085</v>
      </c>
      <c r="B22" s="4" t="s">
        <v>1086</v>
      </c>
      <c r="C22" s="4" t="s">
        <v>1087</v>
      </c>
      <c r="D22" s="4" t="s">
        <v>1115</v>
      </c>
      <c r="E22" s="4" t="s">
        <v>1088</v>
      </c>
      <c r="F22" s="4" t="s">
        <v>1116</v>
      </c>
      <c r="G22" s="4" t="s">
        <v>1089</v>
      </c>
      <c r="H22" s="4" t="s">
        <v>259</v>
      </c>
      <c r="J22"/>
      <c r="P22"/>
      <c r="V22" s="39" t="s">
        <v>1024</v>
      </c>
      <c r="W22" t="s">
        <v>1091</v>
      </c>
      <c r="X22"/>
      <c r="Y22"/>
      <c r="Z22"/>
      <c r="AA22"/>
      <c r="AB22" s="39" t="s">
        <v>443</v>
      </c>
      <c r="AC22" t="s">
        <v>1117</v>
      </c>
      <c r="AD22"/>
      <c r="AE22"/>
      <c r="AF22"/>
      <c r="AG22"/>
      <c r="AH22"/>
      <c r="AI22"/>
      <c r="AJ22"/>
    </row>
    <row r="23" spans="1:37" ht="105" x14ac:dyDescent="0.25">
      <c r="J23"/>
      <c r="P23"/>
      <c r="V23" s="39" t="s">
        <v>1024</v>
      </c>
      <c r="W23" t="s">
        <v>1096</v>
      </c>
      <c r="X23"/>
      <c r="Y23"/>
      <c r="Z23"/>
      <c r="AA23"/>
      <c r="AB23" s="39" t="s">
        <v>443</v>
      </c>
      <c r="AC23" t="s">
        <v>1118</v>
      </c>
      <c r="AD23"/>
      <c r="AE23"/>
      <c r="AF23"/>
      <c r="AG23"/>
      <c r="AH23"/>
      <c r="AI23"/>
      <c r="AJ23"/>
    </row>
    <row r="24" spans="1:37" ht="105" x14ac:dyDescent="0.25">
      <c r="J24"/>
      <c r="P24"/>
      <c r="V24" s="39" t="s">
        <v>1024</v>
      </c>
      <c r="W24" t="s">
        <v>1112</v>
      </c>
      <c r="X24"/>
      <c r="Y24"/>
      <c r="Z24"/>
      <c r="AA24"/>
      <c r="AB24" s="39" t="s">
        <v>443</v>
      </c>
      <c r="AC24" t="s">
        <v>1119</v>
      </c>
      <c r="AD24"/>
      <c r="AE24"/>
      <c r="AF24"/>
      <c r="AG24"/>
      <c r="AH24"/>
      <c r="AI24"/>
      <c r="AJ24"/>
    </row>
    <row r="25" spans="1:37" ht="105" x14ac:dyDescent="0.25">
      <c r="J25"/>
      <c r="P25"/>
      <c r="V25" s="39" t="s">
        <v>1024</v>
      </c>
      <c r="W25" t="s">
        <v>1114</v>
      </c>
      <c r="X25"/>
      <c r="Y25"/>
      <c r="Z25"/>
      <c r="AA25"/>
      <c r="AB25" s="39" t="s">
        <v>546</v>
      </c>
      <c r="AC25" t="s">
        <v>1120</v>
      </c>
      <c r="AD25"/>
      <c r="AE25"/>
      <c r="AF25"/>
      <c r="AG25"/>
      <c r="AH25"/>
      <c r="AI25"/>
      <c r="AJ25"/>
    </row>
    <row r="26" spans="1:37" ht="75" x14ac:dyDescent="0.25">
      <c r="F26" s="8"/>
      <c r="J26"/>
      <c r="P26"/>
      <c r="V26" s="39" t="s">
        <v>1036</v>
      </c>
      <c r="W26" t="s">
        <v>974</v>
      </c>
      <c r="X26"/>
      <c r="Y26"/>
      <c r="Z26"/>
      <c r="AA26"/>
      <c r="AB26" s="39" t="s">
        <v>546</v>
      </c>
      <c r="AC26" t="s">
        <v>1121</v>
      </c>
      <c r="AD26"/>
      <c r="AE26"/>
      <c r="AF26"/>
      <c r="AG26"/>
      <c r="AH26"/>
      <c r="AI26"/>
      <c r="AJ26"/>
    </row>
    <row r="27" spans="1:37" ht="75" x14ac:dyDescent="0.25">
      <c r="A27" s="1"/>
      <c r="J27"/>
      <c r="P27"/>
      <c r="V27" s="39" t="s">
        <v>1071</v>
      </c>
      <c r="W27" t="s">
        <v>974</v>
      </c>
      <c r="X27"/>
      <c r="Y27"/>
      <c r="Z27"/>
      <c r="AA27"/>
      <c r="AB27" s="39" t="s">
        <v>546</v>
      </c>
      <c r="AC27" t="s">
        <v>1122</v>
      </c>
      <c r="AD27"/>
      <c r="AE27"/>
      <c r="AF27"/>
      <c r="AG27"/>
      <c r="AH27"/>
      <c r="AI27"/>
      <c r="AJ27"/>
    </row>
    <row r="28" spans="1:37" ht="75" x14ac:dyDescent="0.25">
      <c r="J28"/>
      <c r="P28"/>
      <c r="V28" s="39" t="s">
        <v>1048</v>
      </c>
      <c r="W28" t="s">
        <v>1123</v>
      </c>
      <c r="X28"/>
      <c r="Y28"/>
      <c r="Z28"/>
      <c r="AA28"/>
      <c r="AB28" s="39" t="s">
        <v>546</v>
      </c>
      <c r="AC28" t="s">
        <v>1124</v>
      </c>
      <c r="AD28"/>
      <c r="AE28"/>
      <c r="AF28"/>
      <c r="AG28"/>
      <c r="AH28"/>
      <c r="AI28"/>
      <c r="AJ28"/>
    </row>
    <row r="29" spans="1:37" ht="30" x14ac:dyDescent="0.25">
      <c r="J29"/>
      <c r="P29"/>
      <c r="V29" s="39" t="s">
        <v>1048</v>
      </c>
      <c r="W29" t="s">
        <v>1125</v>
      </c>
      <c r="X29"/>
      <c r="Y29"/>
      <c r="Z29"/>
      <c r="AA29"/>
      <c r="AB29" s="39" t="s">
        <v>595</v>
      </c>
      <c r="AC29" t="s">
        <v>1126</v>
      </c>
      <c r="AD29"/>
      <c r="AE29"/>
      <c r="AF29"/>
      <c r="AG29"/>
      <c r="AH29"/>
      <c r="AI29"/>
      <c r="AJ29"/>
    </row>
    <row r="30" spans="1:37" ht="30" x14ac:dyDescent="0.25">
      <c r="P30"/>
      <c r="V30" s="39" t="s">
        <v>1048</v>
      </c>
      <c r="W30" t="s">
        <v>1127</v>
      </c>
      <c r="X30"/>
      <c r="Y30"/>
      <c r="Z30"/>
      <c r="AA30"/>
      <c r="AB30" s="39" t="s">
        <v>595</v>
      </c>
      <c r="AC30" t="s">
        <v>1128</v>
      </c>
      <c r="AD30"/>
      <c r="AE30"/>
      <c r="AF30"/>
      <c r="AG30"/>
      <c r="AH30"/>
      <c r="AI30"/>
      <c r="AJ30"/>
    </row>
    <row r="31" spans="1:37" ht="45" x14ac:dyDescent="0.25">
      <c r="P31"/>
      <c r="V31" s="39" t="s">
        <v>1057</v>
      </c>
      <c r="W31" t="s">
        <v>1129</v>
      </c>
      <c r="X31"/>
      <c r="Y31"/>
      <c r="Z31"/>
      <c r="AA31"/>
      <c r="AB31" s="39" t="s">
        <v>595</v>
      </c>
      <c r="AC31" t="s">
        <v>1130</v>
      </c>
      <c r="AD31"/>
      <c r="AE31"/>
      <c r="AF31"/>
      <c r="AG31"/>
      <c r="AH31"/>
      <c r="AI31"/>
      <c r="AJ31"/>
    </row>
    <row r="32" spans="1:37" ht="105" x14ac:dyDescent="0.25">
      <c r="A32" s="4" t="s">
        <v>1131</v>
      </c>
      <c r="G32" s="4" t="s">
        <v>1132</v>
      </c>
      <c r="P32"/>
      <c r="V32" s="39" t="s">
        <v>1057</v>
      </c>
      <c r="W32" t="s">
        <v>1022</v>
      </c>
      <c r="X32"/>
      <c r="Y32"/>
      <c r="Z32"/>
      <c r="AA32"/>
      <c r="AB32" s="39" t="s">
        <v>595</v>
      </c>
      <c r="AC32" t="s">
        <v>1133</v>
      </c>
      <c r="AD32"/>
      <c r="AE32"/>
      <c r="AF32"/>
      <c r="AG32"/>
      <c r="AH32"/>
      <c r="AI32"/>
      <c r="AJ32"/>
    </row>
    <row r="33" spans="16:36" ht="45" x14ac:dyDescent="0.25">
      <c r="P33"/>
      <c r="V33" s="39" t="s">
        <v>1057</v>
      </c>
      <c r="W33" t="s">
        <v>1134</v>
      </c>
      <c r="X33"/>
      <c r="Y33"/>
      <c r="Z33"/>
      <c r="AA33"/>
      <c r="AB33" s="39" t="s">
        <v>595</v>
      </c>
      <c r="AC33" t="s">
        <v>1135</v>
      </c>
      <c r="AD33"/>
      <c r="AE33"/>
      <c r="AF33"/>
      <c r="AG33"/>
      <c r="AH33"/>
      <c r="AI33"/>
      <c r="AJ33"/>
    </row>
    <row r="34" spans="16:36" ht="60" x14ac:dyDescent="0.25">
      <c r="P34"/>
      <c r="V34" s="39" t="s">
        <v>1068</v>
      </c>
      <c r="W34" t="s">
        <v>1136</v>
      </c>
      <c r="X34"/>
      <c r="Y34"/>
      <c r="Z34"/>
      <c r="AA34"/>
      <c r="AB34" s="39" t="s">
        <v>595</v>
      </c>
      <c r="AC34" t="s">
        <v>1137</v>
      </c>
      <c r="AD34"/>
      <c r="AE34"/>
      <c r="AF34"/>
      <c r="AG34"/>
      <c r="AH34"/>
      <c r="AI34"/>
      <c r="AJ34"/>
    </row>
    <row r="35" spans="16:36" ht="60" x14ac:dyDescent="0.25">
      <c r="P35"/>
      <c r="V35" s="39" t="s">
        <v>1068</v>
      </c>
      <c r="W35" t="s">
        <v>1138</v>
      </c>
      <c r="X35"/>
      <c r="Y35"/>
      <c r="Z35"/>
      <c r="AA35"/>
      <c r="AB35" s="39" t="s">
        <v>595</v>
      </c>
      <c r="AC35" t="s">
        <v>1139</v>
      </c>
      <c r="AD35"/>
      <c r="AE35"/>
      <c r="AF35"/>
      <c r="AG35"/>
      <c r="AH35"/>
      <c r="AI35"/>
      <c r="AJ35"/>
    </row>
    <row r="36" spans="16:36" ht="60" x14ac:dyDescent="0.25">
      <c r="P36"/>
      <c r="V36" s="39" t="s">
        <v>1068</v>
      </c>
      <c r="W36" t="s">
        <v>1140</v>
      </c>
      <c r="X36"/>
      <c r="Y36"/>
      <c r="Z36"/>
      <c r="AA36"/>
      <c r="AB36" s="39" t="s">
        <v>1074</v>
      </c>
      <c r="AC36" t="s">
        <v>1141</v>
      </c>
      <c r="AD36"/>
      <c r="AE36"/>
      <c r="AF36"/>
      <c r="AG36"/>
      <c r="AH36"/>
      <c r="AI36"/>
      <c r="AJ36"/>
    </row>
    <row r="37" spans="16:36" ht="60" x14ac:dyDescent="0.25">
      <c r="P37"/>
      <c r="V37" s="39" t="s">
        <v>1068</v>
      </c>
      <c r="W37" t="s">
        <v>1142</v>
      </c>
      <c r="X37"/>
      <c r="Y37"/>
      <c r="Z37"/>
      <c r="AA37"/>
      <c r="AB37" s="39" t="s">
        <v>1074</v>
      </c>
      <c r="AC37" t="s">
        <v>1143</v>
      </c>
      <c r="AD37"/>
      <c r="AE37"/>
      <c r="AF37"/>
      <c r="AG37"/>
      <c r="AH37"/>
      <c r="AI37"/>
    </row>
    <row r="38" spans="16:36" ht="45" x14ac:dyDescent="0.25">
      <c r="P38"/>
      <c r="V38" s="39" t="s">
        <v>1080</v>
      </c>
      <c r="W38" t="s">
        <v>1141</v>
      </c>
      <c r="X38"/>
      <c r="Y38"/>
      <c r="Z38"/>
      <c r="AA38"/>
      <c r="AB38" s="39" t="s">
        <v>1074</v>
      </c>
      <c r="AC38" t="s">
        <v>1144</v>
      </c>
      <c r="AD38"/>
      <c r="AE38"/>
      <c r="AF38"/>
      <c r="AG38"/>
      <c r="AH38"/>
      <c r="AI38"/>
    </row>
    <row r="39" spans="16:36" ht="45" x14ac:dyDescent="0.25">
      <c r="P39"/>
      <c r="V39" s="39" t="s">
        <v>1080</v>
      </c>
      <c r="W39" t="s">
        <v>1143</v>
      </c>
      <c r="X39"/>
      <c r="AA39"/>
      <c r="AB39" s="39" t="s">
        <v>1085</v>
      </c>
      <c r="AC39" t="s">
        <v>1145</v>
      </c>
      <c r="AD39"/>
      <c r="AG39"/>
      <c r="AH39"/>
      <c r="AI39"/>
    </row>
    <row r="40" spans="16:36" ht="45" x14ac:dyDescent="0.25">
      <c r="P40"/>
      <c r="V40" s="39" t="s">
        <v>1080</v>
      </c>
      <c r="W40" t="s">
        <v>1144</v>
      </c>
      <c r="X40"/>
      <c r="Y40"/>
      <c r="Z40"/>
      <c r="AA40"/>
      <c r="AB40" s="39" t="s">
        <v>1085</v>
      </c>
      <c r="AC40" t="s">
        <v>1146</v>
      </c>
      <c r="AD40"/>
      <c r="AE40"/>
      <c r="AF40"/>
      <c r="AG40"/>
      <c r="AH40"/>
      <c r="AI40"/>
    </row>
    <row r="41" spans="16:36" ht="45" x14ac:dyDescent="0.25">
      <c r="P41"/>
      <c r="V41"/>
      <c r="W41"/>
      <c r="X41"/>
      <c r="Y41"/>
      <c r="Z41"/>
      <c r="AA41"/>
      <c r="AB41" s="39" t="s">
        <v>1085</v>
      </c>
      <c r="AC41" t="s">
        <v>1147</v>
      </c>
      <c r="AD41"/>
      <c r="AE41"/>
      <c r="AF41"/>
      <c r="AG41"/>
      <c r="AH41"/>
      <c r="AI41"/>
    </row>
    <row r="42" spans="16:36" x14ac:dyDescent="0.25">
      <c r="P42"/>
      <c r="V42"/>
      <c r="W42"/>
      <c r="X42"/>
      <c r="Y42"/>
      <c r="Z42"/>
      <c r="AA42"/>
      <c r="AB42"/>
      <c r="AC42"/>
      <c r="AD42"/>
      <c r="AE42"/>
      <c r="AF42"/>
      <c r="AG42"/>
      <c r="AH42"/>
      <c r="AI42"/>
    </row>
    <row r="43" spans="16:36" x14ac:dyDescent="0.25">
      <c r="P43"/>
      <c r="V43"/>
      <c r="W43"/>
      <c r="X43"/>
      <c r="Y43"/>
      <c r="Z43"/>
      <c r="AB43"/>
      <c r="AC43"/>
      <c r="AD43"/>
      <c r="AE43"/>
      <c r="AF43"/>
    </row>
    <row r="44" spans="16:36" x14ac:dyDescent="0.25">
      <c r="P44"/>
      <c r="V44"/>
      <c r="W44"/>
      <c r="X44"/>
      <c r="Y44"/>
      <c r="Z44"/>
      <c r="AB44"/>
      <c r="AC44"/>
      <c r="AD44"/>
      <c r="AE44"/>
      <c r="AF44"/>
    </row>
    <row r="45" spans="16:36" x14ac:dyDescent="0.25">
      <c r="P45"/>
      <c r="V45"/>
      <c r="W45"/>
      <c r="X45"/>
      <c r="Y45"/>
      <c r="Z45"/>
      <c r="AB45"/>
      <c r="AC45"/>
      <c r="AD45"/>
      <c r="AE45"/>
      <c r="AF45"/>
    </row>
    <row r="46" spans="16:36" x14ac:dyDescent="0.25">
      <c r="P46"/>
      <c r="V46"/>
      <c r="W46"/>
      <c r="X46"/>
      <c r="Y46"/>
      <c r="Z46"/>
      <c r="AB46"/>
      <c r="AC46"/>
      <c r="AD46"/>
      <c r="AE46"/>
      <c r="AF46"/>
    </row>
    <row r="47" spans="16:36" x14ac:dyDescent="0.25">
      <c r="P47"/>
      <c r="V47"/>
      <c r="W47"/>
      <c r="X47"/>
      <c r="Y47"/>
      <c r="Z47"/>
      <c r="AB47"/>
      <c r="AC47"/>
      <c r="AD47"/>
      <c r="AE47"/>
      <c r="AF47"/>
    </row>
    <row r="48" spans="16:36" x14ac:dyDescent="0.25">
      <c r="P48"/>
      <c r="V48"/>
      <c r="W48"/>
      <c r="X48"/>
      <c r="Y48"/>
      <c r="Z48"/>
      <c r="AB48"/>
      <c r="AC48"/>
      <c r="AD48"/>
      <c r="AE48"/>
      <c r="AF48"/>
    </row>
    <row r="49" spans="22:32" x14ac:dyDescent="0.25">
      <c r="V49"/>
      <c r="W49"/>
      <c r="X49"/>
      <c r="Y49"/>
      <c r="Z49"/>
      <c r="AB49"/>
      <c r="AC49"/>
      <c r="AD49"/>
      <c r="AE49"/>
      <c r="AF49"/>
    </row>
    <row r="50" spans="22:32" x14ac:dyDescent="0.25">
      <c r="V50"/>
      <c r="W50"/>
      <c r="X50"/>
      <c r="Y50"/>
      <c r="Z50"/>
      <c r="AB50"/>
      <c r="AC50"/>
      <c r="AD50"/>
      <c r="AE50"/>
      <c r="AF50"/>
    </row>
    <row r="51" spans="22:32" x14ac:dyDescent="0.25">
      <c r="X51"/>
      <c r="Y51"/>
      <c r="Z51"/>
      <c r="AD51"/>
      <c r="AE51"/>
      <c r="AF51"/>
    </row>
    <row r="52" spans="22:32" x14ac:dyDescent="0.25">
      <c r="V52"/>
      <c r="W52"/>
      <c r="X52"/>
      <c r="Y52"/>
      <c r="Z52"/>
      <c r="AB52"/>
      <c r="AC52"/>
      <c r="AD52"/>
      <c r="AE52"/>
      <c r="AF52"/>
    </row>
    <row r="53" spans="22:32" x14ac:dyDescent="0.25">
      <c r="V53"/>
      <c r="W53"/>
      <c r="X53"/>
      <c r="Y53"/>
      <c r="Z53"/>
      <c r="AB53"/>
      <c r="AC53"/>
      <c r="AD53"/>
      <c r="AE53"/>
      <c r="AF53"/>
    </row>
    <row r="54" spans="22:32" x14ac:dyDescent="0.25">
      <c r="V54"/>
      <c r="W54"/>
      <c r="X54"/>
      <c r="Y54"/>
      <c r="Z54"/>
      <c r="AB54"/>
      <c r="AC54"/>
      <c r="AD54"/>
      <c r="AE54"/>
      <c r="AF54"/>
    </row>
    <row r="55" spans="22:32" x14ac:dyDescent="0.25">
      <c r="V55"/>
      <c r="W55"/>
      <c r="X55"/>
      <c r="Y55"/>
      <c r="Z55"/>
      <c r="AB55"/>
      <c r="AC55"/>
      <c r="AD55"/>
      <c r="AE55"/>
      <c r="AF55"/>
    </row>
    <row r="56" spans="22:32" x14ac:dyDescent="0.25">
      <c r="V56"/>
      <c r="W56"/>
      <c r="X56"/>
      <c r="Y56"/>
      <c r="Z56"/>
      <c r="AB56"/>
      <c r="AC56"/>
      <c r="AD56"/>
      <c r="AE56"/>
      <c r="AF56"/>
    </row>
    <row r="57" spans="22:32" x14ac:dyDescent="0.25">
      <c r="V57"/>
      <c r="W57"/>
      <c r="X57"/>
      <c r="Y57"/>
      <c r="Z57"/>
      <c r="AB57"/>
      <c r="AC57"/>
      <c r="AD57"/>
      <c r="AE57"/>
      <c r="AF57"/>
    </row>
    <row r="58" spans="22:32" x14ac:dyDescent="0.25">
      <c r="V58"/>
      <c r="W58"/>
      <c r="X58"/>
      <c r="Y58"/>
      <c r="Z58"/>
      <c r="AB58"/>
      <c r="AC58"/>
      <c r="AD58"/>
      <c r="AE58"/>
      <c r="AF58"/>
    </row>
    <row r="59" spans="22:32" x14ac:dyDescent="0.25">
      <c r="V59"/>
      <c r="W59"/>
      <c r="X59"/>
      <c r="Y59"/>
      <c r="Z59"/>
      <c r="AB59"/>
      <c r="AC59"/>
      <c r="AD59"/>
      <c r="AE59"/>
      <c r="AF59"/>
    </row>
    <row r="60" spans="22:32" x14ac:dyDescent="0.25">
      <c r="V60"/>
      <c r="W60"/>
      <c r="X60"/>
      <c r="Y60"/>
      <c r="Z60"/>
      <c r="AB60"/>
      <c r="AC60"/>
      <c r="AD60"/>
      <c r="AE60"/>
      <c r="AF60"/>
    </row>
    <row r="61" spans="22:32" x14ac:dyDescent="0.25">
      <c r="V61"/>
      <c r="W61"/>
      <c r="X61"/>
      <c r="Y61"/>
      <c r="Z61"/>
      <c r="AB61"/>
      <c r="AC61"/>
      <c r="AD61"/>
      <c r="AE61"/>
      <c r="AF61"/>
    </row>
    <row r="62" spans="22:32" x14ac:dyDescent="0.25">
      <c r="V62"/>
      <c r="W62"/>
      <c r="X62"/>
      <c r="Y62"/>
      <c r="Z62"/>
      <c r="AB62"/>
      <c r="AC62"/>
      <c r="AD62"/>
      <c r="AE62"/>
      <c r="AF62"/>
    </row>
    <row r="63" spans="22:32" x14ac:dyDescent="0.25">
      <c r="V63"/>
      <c r="W63"/>
      <c r="X63"/>
      <c r="Y63"/>
      <c r="Z63"/>
      <c r="AB63"/>
      <c r="AC63"/>
      <c r="AD63"/>
      <c r="AE63"/>
      <c r="AF63"/>
    </row>
    <row r="64" spans="22:32" x14ac:dyDescent="0.25">
      <c r="V64"/>
      <c r="W64"/>
      <c r="X64"/>
      <c r="Y64"/>
      <c r="Z64"/>
      <c r="AB64"/>
      <c r="AC64"/>
      <c r="AD64"/>
      <c r="AE64"/>
      <c r="AF64"/>
    </row>
    <row r="65" spans="22:32" x14ac:dyDescent="0.25">
      <c r="V65"/>
      <c r="W65"/>
      <c r="X65"/>
      <c r="Y65"/>
      <c r="Z65"/>
      <c r="AB65"/>
      <c r="AC65"/>
      <c r="AD65"/>
      <c r="AE65"/>
      <c r="AF65"/>
    </row>
    <row r="66" spans="22:32" x14ac:dyDescent="0.25">
      <c r="V66"/>
      <c r="W66"/>
      <c r="X66"/>
      <c r="Y66"/>
      <c r="Z66"/>
      <c r="AB66"/>
      <c r="AC66"/>
      <c r="AD66"/>
      <c r="AE66"/>
      <c r="AF66"/>
    </row>
    <row r="67" spans="22:32" x14ac:dyDescent="0.25">
      <c r="V67"/>
      <c r="W67"/>
      <c r="X67"/>
      <c r="Y67"/>
      <c r="Z67"/>
      <c r="AB67"/>
      <c r="AC67"/>
      <c r="AD67"/>
      <c r="AE67"/>
      <c r="AF67"/>
    </row>
    <row r="68" spans="22:32" x14ac:dyDescent="0.25">
      <c r="V68"/>
      <c r="W68"/>
      <c r="X68"/>
      <c r="Y68"/>
      <c r="Z68"/>
      <c r="AB68"/>
      <c r="AC68"/>
      <c r="AD68"/>
      <c r="AE68"/>
      <c r="AF68"/>
    </row>
    <row r="69" spans="22:32" x14ac:dyDescent="0.25">
      <c r="V69"/>
      <c r="W69"/>
      <c r="X69"/>
      <c r="Y69"/>
      <c r="Z69"/>
      <c r="AB69"/>
      <c r="AC69"/>
      <c r="AD69"/>
      <c r="AE69"/>
      <c r="AF69"/>
    </row>
    <row r="70" spans="22:32" x14ac:dyDescent="0.25">
      <c r="V70"/>
      <c r="W70"/>
      <c r="X70"/>
      <c r="Y70"/>
      <c r="Z70"/>
      <c r="AB70"/>
      <c r="AC70"/>
      <c r="AD70"/>
      <c r="AE70"/>
      <c r="AF70"/>
    </row>
    <row r="71" spans="22:32" x14ac:dyDescent="0.25">
      <c r="V71"/>
      <c r="W71"/>
      <c r="X71"/>
      <c r="Y71"/>
      <c r="Z71"/>
      <c r="AB71"/>
      <c r="AC71"/>
      <c r="AD71"/>
      <c r="AE71"/>
      <c r="AF71"/>
    </row>
    <row r="72" spans="22:32" x14ac:dyDescent="0.25">
      <c r="V72"/>
      <c r="W72"/>
      <c r="X72"/>
      <c r="Y72"/>
      <c r="Z72"/>
      <c r="AB72"/>
      <c r="AC72"/>
      <c r="AD72"/>
      <c r="AE72"/>
      <c r="AF72"/>
    </row>
    <row r="73" spans="22:32" x14ac:dyDescent="0.25">
      <c r="V73"/>
      <c r="W73"/>
      <c r="X73"/>
      <c r="Y73"/>
      <c r="Z73"/>
      <c r="AB73"/>
      <c r="AC73"/>
      <c r="AD73"/>
      <c r="AE73"/>
      <c r="AF73"/>
    </row>
    <row r="74" spans="22:32" x14ac:dyDescent="0.25">
      <c r="V74"/>
      <c r="W74"/>
      <c r="X74"/>
      <c r="Y74"/>
      <c r="Z74"/>
      <c r="AB74"/>
      <c r="AC74"/>
      <c r="AD74"/>
      <c r="AE74"/>
      <c r="AF74"/>
    </row>
    <row r="75" spans="22:32" x14ac:dyDescent="0.25">
      <c r="V75"/>
      <c r="W75"/>
      <c r="X75"/>
      <c r="Y75"/>
      <c r="Z75"/>
      <c r="AB75"/>
      <c r="AC75"/>
      <c r="AD75"/>
      <c r="AE75"/>
      <c r="AF75"/>
    </row>
    <row r="76" spans="22:32" x14ac:dyDescent="0.25">
      <c r="V76"/>
      <c r="W76"/>
      <c r="X76"/>
      <c r="Y76"/>
      <c r="Z76"/>
      <c r="AB76"/>
      <c r="AC76"/>
      <c r="AD76"/>
      <c r="AE76"/>
      <c r="AF76"/>
    </row>
    <row r="77" spans="22:32" x14ac:dyDescent="0.25">
      <c r="V77"/>
      <c r="W77"/>
      <c r="X77"/>
      <c r="Y77"/>
      <c r="Z77"/>
      <c r="AB77"/>
      <c r="AC77"/>
      <c r="AD77"/>
      <c r="AE77"/>
      <c r="AF77"/>
    </row>
    <row r="78" spans="22:32" x14ac:dyDescent="0.25">
      <c r="V78"/>
      <c r="W78"/>
      <c r="X78"/>
      <c r="Y78"/>
      <c r="Z78"/>
      <c r="AB78"/>
      <c r="AC78"/>
      <c r="AD78"/>
      <c r="AE78"/>
      <c r="AF78"/>
    </row>
    <row r="79" spans="22:32" x14ac:dyDescent="0.25">
      <c r="V79"/>
      <c r="W79"/>
      <c r="X79"/>
      <c r="Y79"/>
      <c r="Z79"/>
      <c r="AB79"/>
      <c r="AC79"/>
      <c r="AD79"/>
      <c r="AE79"/>
      <c r="AF79"/>
    </row>
    <row r="80" spans="22:32" x14ac:dyDescent="0.25">
      <c r="V80"/>
      <c r="W80"/>
      <c r="X80"/>
      <c r="Y80"/>
      <c r="Z80"/>
      <c r="AB80"/>
      <c r="AC80"/>
      <c r="AD80"/>
      <c r="AE80"/>
      <c r="AF80"/>
    </row>
    <row r="81" spans="22:32" x14ac:dyDescent="0.25">
      <c r="V81"/>
      <c r="W81"/>
      <c r="X81"/>
      <c r="Y81"/>
      <c r="Z81"/>
      <c r="AB81"/>
      <c r="AC81"/>
      <c r="AD81"/>
      <c r="AE81"/>
      <c r="AF81"/>
    </row>
    <row r="82" spans="22:32" x14ac:dyDescent="0.25">
      <c r="V82"/>
      <c r="W82"/>
      <c r="X82"/>
      <c r="Y82"/>
      <c r="Z82"/>
      <c r="AB82"/>
      <c r="AC82"/>
      <c r="AD82"/>
      <c r="AE82"/>
      <c r="AF82"/>
    </row>
    <row r="83" spans="22:32" x14ac:dyDescent="0.25">
      <c r="V83"/>
      <c r="W83"/>
      <c r="X83"/>
      <c r="Y83"/>
      <c r="Z83"/>
      <c r="AB83"/>
      <c r="AC83"/>
      <c r="AD83"/>
      <c r="AE83"/>
      <c r="AF83"/>
    </row>
    <row r="84" spans="22:32" x14ac:dyDescent="0.25">
      <c r="V84"/>
      <c r="W84"/>
      <c r="X84"/>
      <c r="Y84"/>
      <c r="Z84"/>
      <c r="AB84"/>
      <c r="AC84"/>
      <c r="AD84"/>
      <c r="AE84"/>
      <c r="AF84"/>
    </row>
    <row r="85" spans="22:32" x14ac:dyDescent="0.25">
      <c r="V85"/>
      <c r="W85"/>
      <c r="X85"/>
      <c r="Y85"/>
      <c r="Z85"/>
      <c r="AB85"/>
      <c r="AC85"/>
      <c r="AD85"/>
      <c r="AE85"/>
      <c r="AF85"/>
    </row>
    <row r="86" spans="22:32" x14ac:dyDescent="0.25">
      <c r="V86"/>
      <c r="W86"/>
      <c r="X86"/>
      <c r="Y86"/>
      <c r="Z86"/>
      <c r="AB86"/>
      <c r="AC86"/>
      <c r="AD86"/>
      <c r="AE86"/>
      <c r="AF86"/>
    </row>
    <row r="87" spans="22:32" x14ac:dyDescent="0.25">
      <c r="V87"/>
      <c r="W87"/>
      <c r="X87"/>
      <c r="Y87"/>
      <c r="Z87"/>
      <c r="AB87"/>
      <c r="AC87"/>
      <c r="AD87"/>
      <c r="AE87"/>
      <c r="AF87"/>
    </row>
    <row r="88" spans="22:32" x14ac:dyDescent="0.25">
      <c r="V88"/>
      <c r="W88"/>
      <c r="X88"/>
      <c r="Y88"/>
      <c r="Z88"/>
      <c r="AB88"/>
      <c r="AC88"/>
      <c r="AD88"/>
      <c r="AE88"/>
      <c r="AF88"/>
    </row>
    <row r="89" spans="22:32" x14ac:dyDescent="0.25">
      <c r="V89"/>
      <c r="W89"/>
      <c r="X89"/>
      <c r="Y89"/>
      <c r="Z89"/>
      <c r="AB89"/>
      <c r="AC89"/>
      <c r="AD89"/>
      <c r="AE89"/>
      <c r="AF89"/>
    </row>
    <row r="90" spans="22:32" x14ac:dyDescent="0.25">
      <c r="V90"/>
      <c r="W90"/>
      <c r="X90"/>
      <c r="Y90"/>
      <c r="Z90"/>
      <c r="AB90"/>
      <c r="AC90"/>
      <c r="AD90"/>
      <c r="AE90"/>
      <c r="AF90"/>
    </row>
    <row r="91" spans="22:32" x14ac:dyDescent="0.25">
      <c r="V91"/>
      <c r="W91"/>
      <c r="X91"/>
      <c r="Y91"/>
      <c r="Z91"/>
      <c r="AB91"/>
      <c r="AC91"/>
      <c r="AD91"/>
      <c r="AE91"/>
      <c r="AF91"/>
    </row>
    <row r="92" spans="22:32" x14ac:dyDescent="0.25">
      <c r="V92"/>
      <c r="W92"/>
      <c r="X92"/>
      <c r="Y92"/>
      <c r="Z92"/>
      <c r="AB92"/>
      <c r="AC92"/>
      <c r="AD92"/>
      <c r="AE92"/>
      <c r="AF92"/>
    </row>
    <row r="93" spans="22:32" x14ac:dyDescent="0.25">
      <c r="V93"/>
      <c r="W93"/>
      <c r="X93"/>
      <c r="Y93"/>
      <c r="Z93"/>
      <c r="AB93"/>
      <c r="AC93"/>
      <c r="AD93"/>
      <c r="AE93"/>
      <c r="AF93"/>
    </row>
    <row r="94" spans="22:32" x14ac:dyDescent="0.25">
      <c r="V94"/>
      <c r="W94"/>
      <c r="X94"/>
      <c r="Y94"/>
      <c r="Z94"/>
      <c r="AB94"/>
      <c r="AC94"/>
      <c r="AD94"/>
      <c r="AE94"/>
      <c r="AF94"/>
    </row>
    <row r="95" spans="22:32" x14ac:dyDescent="0.25">
      <c r="V95"/>
      <c r="W95"/>
      <c r="X95"/>
      <c r="Y95"/>
      <c r="Z95"/>
      <c r="AB95"/>
      <c r="AC95"/>
      <c r="AD95"/>
      <c r="AE95"/>
      <c r="AF95"/>
    </row>
    <row r="96" spans="22:32" x14ac:dyDescent="0.25">
      <c r="V96"/>
      <c r="W96"/>
      <c r="X96"/>
      <c r="Y96"/>
      <c r="Z96"/>
      <c r="AB96"/>
      <c r="AC96"/>
      <c r="AD96"/>
      <c r="AE96"/>
      <c r="AF96"/>
    </row>
    <row r="97" spans="22:32" x14ac:dyDescent="0.25">
      <c r="V97"/>
      <c r="W97"/>
      <c r="X97"/>
      <c r="Y97"/>
      <c r="Z97"/>
      <c r="AB97"/>
      <c r="AC97"/>
      <c r="AD97"/>
      <c r="AE97"/>
      <c r="AF97"/>
    </row>
    <row r="98" spans="22:32" x14ac:dyDescent="0.25">
      <c r="V98"/>
      <c r="W98"/>
      <c r="X98"/>
      <c r="Y98"/>
      <c r="Z98"/>
      <c r="AB98"/>
      <c r="AC98"/>
      <c r="AD98"/>
      <c r="AE98"/>
      <c r="AF98"/>
    </row>
    <row r="99" spans="22:32" x14ac:dyDescent="0.25">
      <c r="V99"/>
      <c r="W99"/>
      <c r="X99"/>
      <c r="Y99"/>
      <c r="Z99"/>
      <c r="AB99"/>
      <c r="AC99"/>
      <c r="AD99"/>
      <c r="AE99"/>
      <c r="AF99"/>
    </row>
    <row r="100" spans="22:32" x14ac:dyDescent="0.25">
      <c r="V100"/>
      <c r="W100"/>
      <c r="X100"/>
      <c r="Y100"/>
      <c r="Z100"/>
      <c r="AB100"/>
      <c r="AC100"/>
      <c r="AD100"/>
      <c r="AE100"/>
      <c r="AF100"/>
    </row>
    <row r="101" spans="22:32" x14ac:dyDescent="0.25">
      <c r="V101"/>
      <c r="W101"/>
      <c r="X101"/>
      <c r="Y101"/>
      <c r="Z101"/>
      <c r="AB101"/>
      <c r="AC101"/>
      <c r="AD101"/>
      <c r="AE101"/>
      <c r="AF101"/>
    </row>
    <row r="102" spans="22:32" x14ac:dyDescent="0.25">
      <c r="V102"/>
      <c r="W102"/>
      <c r="X102"/>
      <c r="Y102"/>
      <c r="Z102"/>
      <c r="AB102"/>
      <c r="AC102"/>
      <c r="AD102"/>
      <c r="AE102"/>
      <c r="AF102"/>
    </row>
    <row r="103" spans="22:32" x14ac:dyDescent="0.25">
      <c r="V103"/>
      <c r="W103"/>
      <c r="X103"/>
      <c r="Y103"/>
      <c r="Z103"/>
      <c r="AB103"/>
      <c r="AC103"/>
      <c r="AD103"/>
      <c r="AE103"/>
      <c r="AF103"/>
    </row>
    <row r="104" spans="22:32" x14ac:dyDescent="0.25">
      <c r="V104"/>
      <c r="W104"/>
      <c r="X104"/>
      <c r="Y104"/>
      <c r="Z104"/>
      <c r="AB104"/>
      <c r="AC104"/>
      <c r="AD104"/>
      <c r="AE104"/>
      <c r="AF104"/>
    </row>
    <row r="105" spans="22:32" x14ac:dyDescent="0.25">
      <c r="V105"/>
      <c r="W105"/>
      <c r="X105"/>
      <c r="Y105"/>
      <c r="Z105"/>
      <c r="AB105"/>
      <c r="AC105"/>
      <c r="AD105"/>
      <c r="AE105"/>
      <c r="AF105"/>
    </row>
    <row r="106" spans="22:32" x14ac:dyDescent="0.25">
      <c r="V106"/>
      <c r="W106"/>
      <c r="X106"/>
      <c r="Y106"/>
      <c r="Z106"/>
      <c r="AB106"/>
      <c r="AC106"/>
      <c r="AD106"/>
      <c r="AE106"/>
      <c r="AF106"/>
    </row>
    <row r="107" spans="22:32" x14ac:dyDescent="0.25">
      <c r="V107"/>
      <c r="W107"/>
      <c r="X107"/>
      <c r="Y107"/>
      <c r="Z107"/>
      <c r="AB107"/>
      <c r="AC107"/>
      <c r="AD107"/>
      <c r="AE107"/>
      <c r="AF107"/>
    </row>
    <row r="108" spans="22:32" x14ac:dyDescent="0.25">
      <c r="V108"/>
      <c r="W108"/>
      <c r="X108"/>
      <c r="Y108"/>
      <c r="Z108"/>
      <c r="AB108"/>
      <c r="AC108"/>
      <c r="AD108"/>
      <c r="AE108"/>
      <c r="AF108"/>
    </row>
    <row r="109" spans="22:32" x14ac:dyDescent="0.25">
      <c r="V109"/>
      <c r="W109"/>
      <c r="X109"/>
      <c r="Y109"/>
      <c r="Z109"/>
      <c r="AB109"/>
      <c r="AC109"/>
      <c r="AD109"/>
      <c r="AE109"/>
      <c r="AF109"/>
    </row>
    <row r="110" spans="22:32" x14ac:dyDescent="0.25">
      <c r="V110"/>
      <c r="W110"/>
      <c r="X110"/>
      <c r="Y110"/>
      <c r="Z110"/>
      <c r="AB110"/>
      <c r="AC110"/>
      <c r="AD110"/>
      <c r="AE110"/>
      <c r="AF110"/>
    </row>
    <row r="111" spans="22:32" x14ac:dyDescent="0.25">
      <c r="V111"/>
      <c r="W111"/>
      <c r="X111"/>
      <c r="Y111"/>
      <c r="Z111"/>
      <c r="AB111"/>
      <c r="AC111"/>
      <c r="AD111"/>
      <c r="AE111"/>
      <c r="AF111"/>
    </row>
    <row r="112" spans="22:32" x14ac:dyDescent="0.25">
      <c r="V112"/>
      <c r="W112"/>
      <c r="X112"/>
      <c r="Y112"/>
      <c r="Z112"/>
      <c r="AB112"/>
      <c r="AC112"/>
      <c r="AD112"/>
      <c r="AE112"/>
      <c r="AF112"/>
    </row>
    <row r="113" spans="22:32" x14ac:dyDescent="0.25">
      <c r="V113"/>
      <c r="W113"/>
      <c r="X113"/>
      <c r="Y113"/>
      <c r="Z113"/>
      <c r="AB113"/>
      <c r="AC113"/>
      <c r="AD113"/>
      <c r="AE113"/>
      <c r="AF113"/>
    </row>
    <row r="114" spans="22:32" x14ac:dyDescent="0.25">
      <c r="V114"/>
      <c r="W114"/>
      <c r="X114"/>
      <c r="Y114"/>
      <c r="Z114"/>
      <c r="AB114"/>
      <c r="AC114"/>
      <c r="AD114"/>
      <c r="AE114"/>
      <c r="AF114"/>
    </row>
    <row r="115" spans="22:32" x14ac:dyDescent="0.25">
      <c r="V115"/>
      <c r="W115"/>
      <c r="X115"/>
      <c r="Y115"/>
      <c r="Z115"/>
      <c r="AB115"/>
      <c r="AC115"/>
      <c r="AD115"/>
      <c r="AE115"/>
      <c r="AF115"/>
    </row>
    <row r="116" spans="22:32" x14ac:dyDescent="0.25">
      <c r="V116"/>
      <c r="W116"/>
      <c r="X116"/>
      <c r="Y116"/>
      <c r="Z116"/>
      <c r="AB116"/>
      <c r="AC116"/>
      <c r="AD116"/>
      <c r="AE116"/>
      <c r="AF116"/>
    </row>
    <row r="117" spans="22:32" x14ac:dyDescent="0.25">
      <c r="V117"/>
      <c r="W117"/>
      <c r="X117"/>
      <c r="Y117"/>
      <c r="Z117"/>
      <c r="AB117"/>
      <c r="AC117"/>
      <c r="AD117"/>
      <c r="AE117"/>
      <c r="AF117"/>
    </row>
    <row r="118" spans="22:32" x14ac:dyDescent="0.25">
      <c r="V118"/>
      <c r="W118"/>
      <c r="X118"/>
      <c r="Y118"/>
      <c r="Z118"/>
      <c r="AB118"/>
      <c r="AC118"/>
      <c r="AD118"/>
      <c r="AE118"/>
      <c r="AF118"/>
    </row>
    <row r="119" spans="22:32" x14ac:dyDescent="0.25">
      <c r="V119"/>
      <c r="W119"/>
      <c r="X119"/>
      <c r="Y119"/>
      <c r="Z119"/>
      <c r="AB119"/>
      <c r="AC119"/>
      <c r="AD119"/>
      <c r="AE119"/>
      <c r="AF119"/>
    </row>
    <row r="120" spans="22:32" x14ac:dyDescent="0.25">
      <c r="V120"/>
      <c r="W120"/>
      <c r="X120"/>
      <c r="Y120"/>
      <c r="Z120"/>
      <c r="AB120"/>
      <c r="AC120"/>
      <c r="AD120"/>
      <c r="AE120"/>
      <c r="AF120"/>
    </row>
    <row r="121" spans="22:32" x14ac:dyDescent="0.25">
      <c r="V121"/>
      <c r="W121"/>
      <c r="X121"/>
      <c r="Y121"/>
      <c r="Z121"/>
      <c r="AB121"/>
      <c r="AC121"/>
      <c r="AD121"/>
      <c r="AE121"/>
      <c r="AF121"/>
    </row>
    <row r="122" spans="22:32" x14ac:dyDescent="0.25">
      <c r="V122"/>
      <c r="W122"/>
      <c r="X122"/>
      <c r="Y122"/>
      <c r="Z122"/>
      <c r="AB122"/>
      <c r="AC122"/>
      <c r="AD122"/>
      <c r="AE122"/>
      <c r="AF122"/>
    </row>
    <row r="123" spans="22:32" x14ac:dyDescent="0.25">
      <c r="V123"/>
      <c r="W123"/>
      <c r="X123"/>
      <c r="Y123"/>
      <c r="Z123"/>
      <c r="AB123"/>
      <c r="AC123"/>
      <c r="AD123"/>
      <c r="AE123"/>
      <c r="AF123"/>
    </row>
    <row r="124" spans="22:32" x14ac:dyDescent="0.25">
      <c r="V124"/>
      <c r="W124"/>
      <c r="X124"/>
      <c r="Y124"/>
      <c r="Z124"/>
      <c r="AB124"/>
      <c r="AC124"/>
      <c r="AD124"/>
      <c r="AE124"/>
      <c r="AF124"/>
    </row>
    <row r="125" spans="22:32" x14ac:dyDescent="0.25">
      <c r="V125"/>
      <c r="W125"/>
      <c r="X125"/>
      <c r="Y125"/>
      <c r="Z125"/>
      <c r="AB125"/>
      <c r="AC125"/>
      <c r="AD125"/>
      <c r="AE125"/>
      <c r="AF125"/>
    </row>
    <row r="126" spans="22:32" x14ac:dyDescent="0.25">
      <c r="V126"/>
      <c r="W126"/>
      <c r="X126"/>
      <c r="Y126"/>
      <c r="Z126"/>
      <c r="AB126"/>
      <c r="AC126"/>
      <c r="AD126"/>
      <c r="AE126"/>
      <c r="AF126"/>
    </row>
    <row r="127" spans="22:32" x14ac:dyDescent="0.25">
      <c r="V127"/>
      <c r="W127"/>
      <c r="X127"/>
      <c r="Y127"/>
      <c r="Z127"/>
      <c r="AB127"/>
      <c r="AC127"/>
      <c r="AD127"/>
      <c r="AE127"/>
      <c r="AF127"/>
    </row>
    <row r="128" spans="22:32" x14ac:dyDescent="0.25">
      <c r="V128"/>
      <c r="W128"/>
      <c r="X128"/>
      <c r="Y128"/>
      <c r="Z128"/>
      <c r="AB128"/>
      <c r="AC128"/>
      <c r="AD128"/>
      <c r="AE128"/>
      <c r="AF128"/>
    </row>
    <row r="129" spans="22:32" x14ac:dyDescent="0.25">
      <c r="V129"/>
      <c r="W129"/>
      <c r="X129"/>
      <c r="Y129"/>
      <c r="Z129"/>
      <c r="AB129"/>
      <c r="AC129"/>
      <c r="AD129"/>
      <c r="AE129"/>
      <c r="AF129"/>
    </row>
    <row r="130" spans="22:32" x14ac:dyDescent="0.25">
      <c r="V130"/>
      <c r="W130"/>
      <c r="X130"/>
      <c r="Y130"/>
      <c r="Z130"/>
      <c r="AB130"/>
      <c r="AC130"/>
      <c r="AD130"/>
      <c r="AE130"/>
      <c r="AF130"/>
    </row>
    <row r="131" spans="22:32" x14ac:dyDescent="0.25">
      <c r="V131"/>
      <c r="W131"/>
      <c r="X131"/>
      <c r="Y131"/>
      <c r="Z131"/>
      <c r="AB131"/>
      <c r="AC131"/>
      <c r="AD131"/>
      <c r="AE131"/>
      <c r="AF131"/>
    </row>
    <row r="132" spans="22:32" x14ac:dyDescent="0.25">
      <c r="V132"/>
      <c r="W132"/>
      <c r="X132"/>
      <c r="Y132"/>
      <c r="Z132"/>
      <c r="AB132"/>
      <c r="AC132"/>
      <c r="AD132"/>
      <c r="AE132"/>
      <c r="AF132"/>
    </row>
    <row r="133" spans="22:32" x14ac:dyDescent="0.25">
      <c r="V133"/>
      <c r="W133"/>
      <c r="X133"/>
      <c r="Y133"/>
      <c r="Z133"/>
      <c r="AB133"/>
      <c r="AC133"/>
      <c r="AD133"/>
      <c r="AE133"/>
      <c r="AF133"/>
    </row>
    <row r="134" spans="22:32" x14ac:dyDescent="0.25">
      <c r="V134"/>
      <c r="W134"/>
      <c r="X134"/>
      <c r="Y134"/>
      <c r="Z134"/>
      <c r="AB134"/>
      <c r="AC134"/>
      <c r="AD134"/>
      <c r="AE134"/>
      <c r="AF134"/>
    </row>
    <row r="135" spans="22:32" x14ac:dyDescent="0.25">
      <c r="V135"/>
      <c r="W135"/>
      <c r="X135"/>
      <c r="Y135"/>
      <c r="Z135"/>
      <c r="AB135"/>
      <c r="AC135"/>
      <c r="AD135"/>
      <c r="AE135"/>
      <c r="AF135"/>
    </row>
    <row r="136" spans="22:32" x14ac:dyDescent="0.25">
      <c r="V136"/>
      <c r="W136"/>
      <c r="X136"/>
      <c r="Y136"/>
      <c r="Z136"/>
      <c r="AB136"/>
      <c r="AC136"/>
      <c r="AD136"/>
      <c r="AE136"/>
      <c r="AF136"/>
    </row>
    <row r="137" spans="22:32" x14ac:dyDescent="0.25">
      <c r="V137"/>
      <c r="W137"/>
      <c r="X137"/>
      <c r="Y137"/>
      <c r="Z137"/>
      <c r="AB137"/>
      <c r="AC137"/>
      <c r="AD137"/>
      <c r="AE137"/>
      <c r="AF137"/>
    </row>
    <row r="138" spans="22:32" x14ac:dyDescent="0.25">
      <c r="V138"/>
      <c r="W138"/>
      <c r="X138"/>
      <c r="Y138"/>
      <c r="Z138"/>
      <c r="AB138"/>
      <c r="AC138"/>
      <c r="AD138"/>
      <c r="AE138"/>
      <c r="AF138"/>
    </row>
    <row r="139" spans="22:32" x14ac:dyDescent="0.25">
      <c r="V139"/>
      <c r="W139"/>
      <c r="X139"/>
      <c r="Y139"/>
      <c r="Z139"/>
      <c r="AB139"/>
      <c r="AC139"/>
      <c r="AD139"/>
      <c r="AE139"/>
      <c r="AF139"/>
    </row>
    <row r="140" spans="22:32" x14ac:dyDescent="0.25">
      <c r="V140"/>
      <c r="W140"/>
      <c r="X140"/>
      <c r="Y140"/>
      <c r="Z140"/>
      <c r="AB140"/>
      <c r="AC140"/>
      <c r="AD140"/>
      <c r="AE140"/>
      <c r="AF140"/>
    </row>
    <row r="141" spans="22:32" x14ac:dyDescent="0.25">
      <c r="V141"/>
      <c r="W141"/>
      <c r="X141"/>
      <c r="Y141"/>
      <c r="Z141"/>
      <c r="AB141"/>
      <c r="AC141"/>
      <c r="AD141"/>
      <c r="AE141"/>
      <c r="AF141"/>
    </row>
    <row r="142" spans="22:32" x14ac:dyDescent="0.25">
      <c r="V142"/>
      <c r="W142"/>
      <c r="X142"/>
      <c r="Y142"/>
      <c r="Z142"/>
      <c r="AB142"/>
      <c r="AC142"/>
      <c r="AD142"/>
      <c r="AE142"/>
      <c r="AF142"/>
    </row>
    <row r="143" spans="22:32" x14ac:dyDescent="0.25">
      <c r="V143"/>
      <c r="W143"/>
      <c r="X143"/>
      <c r="Y143"/>
      <c r="Z143"/>
      <c r="AB143"/>
      <c r="AC143"/>
      <c r="AD143"/>
      <c r="AE143"/>
      <c r="AF143"/>
    </row>
    <row r="144" spans="22:32" x14ac:dyDescent="0.25">
      <c r="V144"/>
      <c r="W144"/>
      <c r="X144"/>
      <c r="Y144"/>
      <c r="Z144"/>
      <c r="AB144"/>
      <c r="AC144"/>
      <c r="AD144"/>
      <c r="AE144"/>
      <c r="AF144"/>
    </row>
    <row r="145" spans="22:32" x14ac:dyDescent="0.25">
      <c r="V145"/>
      <c r="W145"/>
      <c r="X145"/>
      <c r="Y145"/>
      <c r="Z145"/>
      <c r="AB145"/>
      <c r="AC145"/>
      <c r="AD145"/>
      <c r="AE145"/>
      <c r="AF145"/>
    </row>
    <row r="146" spans="22:32" x14ac:dyDescent="0.25">
      <c r="V146"/>
      <c r="W146"/>
      <c r="X146"/>
      <c r="Y146"/>
      <c r="Z146"/>
      <c r="AB146"/>
      <c r="AC146"/>
      <c r="AD146"/>
      <c r="AE146"/>
      <c r="AF146"/>
    </row>
    <row r="147" spans="22:32" x14ac:dyDescent="0.25">
      <c r="V147"/>
      <c r="W147"/>
      <c r="X147"/>
      <c r="Y147"/>
      <c r="Z147"/>
      <c r="AB147"/>
      <c r="AC147"/>
      <c r="AD147"/>
      <c r="AE147"/>
      <c r="AF147"/>
    </row>
    <row r="148" spans="22:32" x14ac:dyDescent="0.25">
      <c r="V148"/>
      <c r="W148"/>
      <c r="X148"/>
      <c r="Y148"/>
      <c r="Z148"/>
      <c r="AB148"/>
      <c r="AC148"/>
      <c r="AD148"/>
      <c r="AE148"/>
      <c r="AF148"/>
    </row>
    <row r="149" spans="22:32" x14ac:dyDescent="0.25">
      <c r="V149"/>
      <c r="W149"/>
      <c r="X149"/>
      <c r="Y149"/>
      <c r="Z149"/>
      <c r="AB149"/>
      <c r="AC149"/>
      <c r="AD149"/>
      <c r="AE149"/>
      <c r="AF149"/>
    </row>
    <row r="150" spans="22:32" x14ac:dyDescent="0.25">
      <c r="V150"/>
      <c r="W150"/>
      <c r="X150"/>
      <c r="Y150"/>
      <c r="Z150"/>
      <c r="AB150"/>
      <c r="AC150"/>
      <c r="AD150"/>
      <c r="AE150"/>
      <c r="AF150"/>
    </row>
    <row r="151" spans="22:32" x14ac:dyDescent="0.25">
      <c r="V151"/>
      <c r="W151"/>
      <c r="X151"/>
      <c r="Y151"/>
      <c r="Z151"/>
      <c r="AB151"/>
      <c r="AC151"/>
      <c r="AD151"/>
      <c r="AE151"/>
      <c r="AF151"/>
    </row>
    <row r="152" spans="22:32" x14ac:dyDescent="0.25">
      <c r="V152"/>
      <c r="W152"/>
      <c r="X152"/>
      <c r="Y152"/>
      <c r="Z152"/>
      <c r="AB152"/>
      <c r="AC152"/>
      <c r="AD152"/>
      <c r="AE152"/>
      <c r="AF152"/>
    </row>
    <row r="153" spans="22:32" x14ac:dyDescent="0.25">
      <c r="V153"/>
      <c r="W153"/>
      <c r="X153"/>
      <c r="Y153"/>
      <c r="Z153"/>
      <c r="AB153"/>
      <c r="AC153"/>
      <c r="AD153"/>
      <c r="AE153"/>
      <c r="AF153"/>
    </row>
    <row r="154" spans="22:32" x14ac:dyDescent="0.25">
      <c r="V154"/>
      <c r="W154"/>
      <c r="X154"/>
      <c r="Y154"/>
      <c r="Z154"/>
      <c r="AB154"/>
      <c r="AC154"/>
      <c r="AD154"/>
      <c r="AE154"/>
      <c r="AF154"/>
    </row>
    <row r="155" spans="22:32" x14ac:dyDescent="0.25">
      <c r="V155"/>
      <c r="W155"/>
      <c r="X155"/>
      <c r="Y155"/>
      <c r="Z155"/>
      <c r="AB155"/>
      <c r="AC155"/>
      <c r="AD155"/>
      <c r="AE155"/>
      <c r="AF155"/>
    </row>
    <row r="156" spans="22:32" x14ac:dyDescent="0.25">
      <c r="V156"/>
      <c r="W156"/>
      <c r="X156"/>
      <c r="Y156"/>
      <c r="Z156"/>
      <c r="AB156"/>
      <c r="AC156"/>
      <c r="AD156"/>
      <c r="AE156"/>
      <c r="AF156"/>
    </row>
    <row r="157" spans="22:32" x14ac:dyDescent="0.25">
      <c r="V157"/>
      <c r="W157"/>
      <c r="X157"/>
      <c r="Y157"/>
      <c r="Z157"/>
      <c r="AB157"/>
      <c r="AC157"/>
      <c r="AD157"/>
      <c r="AE157"/>
      <c r="AF157"/>
    </row>
    <row r="158" spans="22:32" x14ac:dyDescent="0.25">
      <c r="V158"/>
      <c r="W158"/>
      <c r="X158"/>
      <c r="Y158"/>
      <c r="Z158"/>
      <c r="AB158"/>
      <c r="AC158"/>
      <c r="AD158"/>
      <c r="AE158"/>
      <c r="AF158"/>
    </row>
    <row r="159" spans="22:32" x14ac:dyDescent="0.25">
      <c r="V159"/>
      <c r="W159"/>
      <c r="X159"/>
      <c r="Y159"/>
      <c r="Z159"/>
      <c r="AB159"/>
      <c r="AC159"/>
      <c r="AD159"/>
      <c r="AE159"/>
      <c r="AF159"/>
    </row>
    <row r="160" spans="22:32" x14ac:dyDescent="0.25">
      <c r="V160"/>
      <c r="W160"/>
      <c r="X160"/>
      <c r="Y160"/>
      <c r="Z160"/>
      <c r="AB160"/>
      <c r="AC160"/>
      <c r="AD160"/>
      <c r="AE160"/>
      <c r="AF160"/>
    </row>
    <row r="161" spans="22:32" x14ac:dyDescent="0.25">
      <c r="V161"/>
      <c r="W161"/>
      <c r="X161"/>
      <c r="Y161"/>
      <c r="Z161"/>
      <c r="AB161"/>
      <c r="AC161"/>
      <c r="AD161"/>
      <c r="AE161"/>
      <c r="AF161"/>
    </row>
    <row r="162" spans="22:32" x14ac:dyDescent="0.25">
      <c r="V162"/>
      <c r="W162"/>
      <c r="X162"/>
      <c r="Y162"/>
      <c r="Z162"/>
      <c r="AB162"/>
      <c r="AC162"/>
      <c r="AD162"/>
      <c r="AE162"/>
      <c r="AF162"/>
    </row>
    <row r="163" spans="22:32" x14ac:dyDescent="0.25">
      <c r="V163"/>
      <c r="W163"/>
      <c r="X163"/>
      <c r="Y163"/>
      <c r="Z163"/>
      <c r="AB163"/>
      <c r="AC163"/>
      <c r="AD163"/>
      <c r="AE163"/>
      <c r="AF163"/>
    </row>
    <row r="164" spans="22:32" x14ac:dyDescent="0.25">
      <c r="V164"/>
      <c r="W164"/>
      <c r="X164"/>
      <c r="Y164"/>
      <c r="Z164"/>
      <c r="AB164"/>
      <c r="AC164"/>
      <c r="AD164"/>
      <c r="AE164"/>
      <c r="AF164"/>
    </row>
    <row r="165" spans="22:32" x14ac:dyDescent="0.25">
      <c r="V165"/>
      <c r="W165"/>
      <c r="X165"/>
      <c r="Y165"/>
      <c r="Z165"/>
      <c r="AB165"/>
      <c r="AC165"/>
      <c r="AD165"/>
      <c r="AE165"/>
      <c r="AF165"/>
    </row>
    <row r="166" spans="22:32" x14ac:dyDescent="0.25">
      <c r="V166"/>
      <c r="W166"/>
      <c r="X166"/>
      <c r="Y166"/>
      <c r="Z166"/>
      <c r="AB166"/>
      <c r="AC166"/>
      <c r="AD166"/>
      <c r="AE166"/>
      <c r="AF166"/>
    </row>
    <row r="167" spans="22:32" x14ac:dyDescent="0.25">
      <c r="V167"/>
      <c r="W167"/>
      <c r="X167"/>
      <c r="Y167"/>
      <c r="Z167"/>
      <c r="AB167"/>
      <c r="AC167"/>
      <c r="AD167"/>
      <c r="AE167"/>
      <c r="AF167"/>
    </row>
    <row r="168" spans="22:32" x14ac:dyDescent="0.25">
      <c r="V168"/>
      <c r="W168"/>
      <c r="X168"/>
      <c r="Y168"/>
      <c r="Z168"/>
      <c r="AB168"/>
      <c r="AC168"/>
      <c r="AD168"/>
      <c r="AE168"/>
      <c r="AF168"/>
    </row>
    <row r="169" spans="22:32" x14ac:dyDescent="0.25">
      <c r="V169"/>
      <c r="W169"/>
      <c r="X169"/>
      <c r="Y169"/>
      <c r="Z169"/>
      <c r="AB169"/>
      <c r="AC169"/>
      <c r="AD169"/>
      <c r="AE169"/>
      <c r="AF169"/>
    </row>
    <row r="170" spans="22:32" x14ac:dyDescent="0.25">
      <c r="V170"/>
      <c r="W170"/>
      <c r="X170"/>
      <c r="Y170"/>
      <c r="Z170"/>
      <c r="AB170"/>
      <c r="AC170"/>
      <c r="AD170"/>
      <c r="AE170"/>
      <c r="AF170"/>
    </row>
    <row r="171" spans="22:32" x14ac:dyDescent="0.25">
      <c r="V171"/>
      <c r="W171"/>
      <c r="X171"/>
      <c r="Y171"/>
      <c r="Z171"/>
      <c r="AB171"/>
      <c r="AC171"/>
      <c r="AD171"/>
      <c r="AE171"/>
      <c r="AF171"/>
    </row>
    <row r="172" spans="22:32" x14ac:dyDescent="0.25">
      <c r="V172"/>
      <c r="W172"/>
      <c r="X172"/>
      <c r="Y172"/>
      <c r="Z172"/>
      <c r="AB172"/>
      <c r="AC172"/>
      <c r="AD172"/>
      <c r="AE172"/>
      <c r="AF172"/>
    </row>
    <row r="173" spans="22:32" x14ac:dyDescent="0.25">
      <c r="V173"/>
      <c r="W173"/>
      <c r="X173"/>
      <c r="Y173"/>
      <c r="Z173"/>
      <c r="AB173"/>
      <c r="AC173"/>
      <c r="AD173"/>
      <c r="AE173"/>
      <c r="AF173"/>
    </row>
    <row r="174" spans="22:32" x14ac:dyDescent="0.25">
      <c r="V174"/>
      <c r="W174"/>
      <c r="X174"/>
      <c r="Y174"/>
      <c r="Z174"/>
      <c r="AB174"/>
      <c r="AC174"/>
      <c r="AD174"/>
      <c r="AE174"/>
      <c r="AF174"/>
    </row>
    <row r="175" spans="22:32" x14ac:dyDescent="0.25">
      <c r="V175"/>
      <c r="W175"/>
      <c r="X175"/>
      <c r="Y175"/>
      <c r="Z175"/>
      <c r="AB175"/>
      <c r="AC175"/>
      <c r="AD175"/>
      <c r="AE175"/>
      <c r="AF175"/>
    </row>
    <row r="176" spans="22:32" x14ac:dyDescent="0.25">
      <c r="V176"/>
      <c r="W176"/>
      <c r="X176"/>
      <c r="Y176"/>
      <c r="Z176"/>
      <c r="AB176"/>
      <c r="AC176"/>
      <c r="AD176"/>
      <c r="AE176"/>
      <c r="AF176"/>
    </row>
    <row r="177" spans="22:32" x14ac:dyDescent="0.25">
      <c r="V177"/>
      <c r="W177"/>
      <c r="X177"/>
      <c r="Y177"/>
      <c r="Z177"/>
      <c r="AB177"/>
      <c r="AC177"/>
      <c r="AD177"/>
      <c r="AE177"/>
      <c r="AF177"/>
    </row>
    <row r="178" spans="22:32" x14ac:dyDescent="0.25">
      <c r="V178"/>
      <c r="W178"/>
      <c r="X178"/>
      <c r="Y178"/>
      <c r="Z178"/>
      <c r="AB178"/>
      <c r="AC178"/>
      <c r="AD178"/>
      <c r="AE178"/>
      <c r="AF178"/>
    </row>
    <row r="179" spans="22:32" x14ac:dyDescent="0.25">
      <c r="V179"/>
      <c r="W179"/>
      <c r="X179"/>
      <c r="Y179"/>
      <c r="Z179"/>
      <c r="AB179"/>
      <c r="AC179"/>
      <c r="AD179"/>
      <c r="AE179"/>
      <c r="AF179"/>
    </row>
    <row r="180" spans="22:32" x14ac:dyDescent="0.25">
      <c r="V180"/>
      <c r="W180"/>
      <c r="X180"/>
      <c r="Y180"/>
      <c r="Z180"/>
      <c r="AB180"/>
      <c r="AC180"/>
      <c r="AD180"/>
      <c r="AE180"/>
      <c r="AF180"/>
    </row>
    <row r="181" spans="22:32" x14ac:dyDescent="0.25">
      <c r="V181"/>
      <c r="W181"/>
      <c r="X181"/>
      <c r="Y181"/>
      <c r="Z181"/>
      <c r="AB181"/>
      <c r="AC181"/>
      <c r="AD181"/>
      <c r="AE181"/>
      <c r="AF181"/>
    </row>
    <row r="182" spans="22:32" x14ac:dyDescent="0.25">
      <c r="V182"/>
      <c r="W182"/>
      <c r="X182"/>
      <c r="Y182"/>
      <c r="Z182"/>
      <c r="AB182"/>
      <c r="AC182"/>
      <c r="AD182"/>
      <c r="AE182"/>
      <c r="AF182"/>
    </row>
    <row r="183" spans="22:32" x14ac:dyDescent="0.25">
      <c r="V183"/>
      <c r="W183"/>
      <c r="X183"/>
      <c r="Y183"/>
      <c r="Z183"/>
      <c r="AB183"/>
      <c r="AC183"/>
      <c r="AD183"/>
      <c r="AE183"/>
      <c r="AF183"/>
    </row>
    <row r="184" spans="22:32" x14ac:dyDescent="0.25">
      <c r="V184"/>
      <c r="W184"/>
      <c r="X184"/>
      <c r="Y184"/>
      <c r="Z184"/>
      <c r="AB184"/>
      <c r="AC184"/>
      <c r="AD184"/>
      <c r="AE184"/>
      <c r="AF184"/>
    </row>
    <row r="185" spans="22:32" x14ac:dyDescent="0.25">
      <c r="V185"/>
      <c r="W185"/>
      <c r="X185"/>
      <c r="Y185"/>
      <c r="Z185"/>
      <c r="AB185"/>
      <c r="AC185"/>
      <c r="AD185"/>
      <c r="AE185"/>
      <c r="AF185"/>
    </row>
    <row r="186" spans="22:32" x14ac:dyDescent="0.25">
      <c r="V186"/>
      <c r="W186"/>
      <c r="X186"/>
      <c r="Y186"/>
      <c r="Z186"/>
      <c r="AB186"/>
      <c r="AC186"/>
      <c r="AD186"/>
      <c r="AE186"/>
      <c r="AF186"/>
    </row>
    <row r="187" spans="22:32" x14ac:dyDescent="0.25">
      <c r="V187"/>
      <c r="W187"/>
      <c r="X187"/>
      <c r="Y187"/>
      <c r="Z187"/>
      <c r="AB187"/>
      <c r="AC187"/>
      <c r="AD187"/>
      <c r="AE187"/>
      <c r="AF187"/>
    </row>
    <row r="188" spans="22:32" x14ac:dyDescent="0.25">
      <c r="V188"/>
      <c r="W188"/>
      <c r="X188"/>
      <c r="Y188"/>
      <c r="Z188"/>
      <c r="AB188"/>
      <c r="AC188"/>
      <c r="AD188"/>
      <c r="AE188"/>
      <c r="AF188"/>
    </row>
    <row r="189" spans="22:32" x14ac:dyDescent="0.25">
      <c r="V189"/>
      <c r="W189"/>
      <c r="X189"/>
      <c r="Y189"/>
      <c r="Z189"/>
      <c r="AB189"/>
      <c r="AC189"/>
      <c r="AD189"/>
      <c r="AE189"/>
      <c r="AF189"/>
    </row>
    <row r="190" spans="22:32" x14ac:dyDescent="0.25">
      <c r="V190"/>
      <c r="W190"/>
      <c r="X190"/>
      <c r="Y190"/>
      <c r="Z190"/>
      <c r="AB190"/>
      <c r="AC190"/>
      <c r="AD190"/>
      <c r="AE190"/>
      <c r="AF190"/>
    </row>
    <row r="191" spans="22:32" x14ac:dyDescent="0.25">
      <c r="V191"/>
      <c r="W191"/>
      <c r="X191"/>
      <c r="Y191"/>
      <c r="Z191"/>
      <c r="AB191"/>
      <c r="AC191"/>
      <c r="AD191"/>
      <c r="AE191"/>
      <c r="AF191"/>
    </row>
    <row r="192" spans="22:32" x14ac:dyDescent="0.25">
      <c r="V192"/>
      <c r="W192"/>
      <c r="X192"/>
      <c r="Y192"/>
      <c r="Z192"/>
      <c r="AB192"/>
      <c r="AC192"/>
      <c r="AD192"/>
      <c r="AE192"/>
      <c r="AF192"/>
    </row>
    <row r="193" spans="22:32" x14ac:dyDescent="0.25">
      <c r="V193"/>
      <c r="W193"/>
      <c r="X193"/>
      <c r="Y193"/>
      <c r="Z193"/>
      <c r="AB193"/>
      <c r="AC193"/>
      <c r="AD193"/>
      <c r="AE193"/>
      <c r="AF193"/>
    </row>
    <row r="194" spans="22:32" x14ac:dyDescent="0.25">
      <c r="V194"/>
      <c r="W194"/>
      <c r="X194"/>
      <c r="Y194"/>
      <c r="Z194"/>
      <c r="AB194"/>
      <c r="AC194"/>
      <c r="AD194"/>
      <c r="AE194"/>
      <c r="AF194"/>
    </row>
    <row r="195" spans="22:32" x14ac:dyDescent="0.25">
      <c r="V195"/>
      <c r="W195"/>
      <c r="X195"/>
      <c r="Y195"/>
      <c r="Z195"/>
      <c r="AB195"/>
      <c r="AC195"/>
      <c r="AD195"/>
      <c r="AE195"/>
      <c r="AF195"/>
    </row>
    <row r="196" spans="22:32" x14ac:dyDescent="0.25">
      <c r="V196"/>
      <c r="W196"/>
      <c r="X196"/>
      <c r="Y196"/>
      <c r="Z196"/>
      <c r="AB196"/>
      <c r="AC196"/>
      <c r="AD196"/>
      <c r="AE196"/>
      <c r="AF196"/>
    </row>
    <row r="197" spans="22:32" x14ac:dyDescent="0.25">
      <c r="V197"/>
      <c r="W197"/>
      <c r="X197"/>
      <c r="Y197"/>
      <c r="Z197"/>
      <c r="AB197"/>
      <c r="AC197"/>
      <c r="AD197"/>
      <c r="AE197"/>
      <c r="AF197"/>
    </row>
    <row r="198" spans="22:32" x14ac:dyDescent="0.25">
      <c r="V198"/>
      <c r="W198"/>
      <c r="X198"/>
      <c r="Y198"/>
      <c r="Z198"/>
      <c r="AB198"/>
      <c r="AC198"/>
      <c r="AD198"/>
      <c r="AE198"/>
      <c r="AF198"/>
    </row>
    <row r="199" spans="22:32" x14ac:dyDescent="0.25">
      <c r="V199"/>
      <c r="W199"/>
      <c r="X199"/>
      <c r="Y199"/>
      <c r="Z199"/>
      <c r="AB199"/>
      <c r="AC199"/>
      <c r="AD199"/>
      <c r="AE199"/>
      <c r="AF199"/>
    </row>
    <row r="200" spans="22:32" x14ac:dyDescent="0.25">
      <c r="V200"/>
      <c r="W200"/>
      <c r="X200"/>
      <c r="Y200"/>
      <c r="Z200"/>
      <c r="AB200"/>
      <c r="AC200"/>
      <c r="AD200"/>
      <c r="AE200"/>
      <c r="AF200"/>
    </row>
    <row r="201" spans="22:32" x14ac:dyDescent="0.25">
      <c r="V201"/>
      <c r="W201"/>
      <c r="X201"/>
      <c r="Y201"/>
      <c r="Z201"/>
      <c r="AB201"/>
      <c r="AC201"/>
      <c r="AD201"/>
      <c r="AE201"/>
      <c r="AF201"/>
    </row>
    <row r="202" spans="22:32" x14ac:dyDescent="0.25">
      <c r="V202"/>
      <c r="W202"/>
      <c r="X202"/>
      <c r="Y202"/>
      <c r="Z202"/>
      <c r="AB202"/>
      <c r="AC202"/>
      <c r="AD202"/>
      <c r="AE202"/>
      <c r="AF202"/>
    </row>
    <row r="203" spans="22:32" x14ac:dyDescent="0.25">
      <c r="V203"/>
      <c r="W203"/>
      <c r="X203"/>
      <c r="Y203"/>
      <c r="Z203"/>
      <c r="AB203"/>
      <c r="AC203"/>
      <c r="AD203"/>
      <c r="AE203"/>
      <c r="AF203"/>
    </row>
    <row r="204" spans="22:32" x14ac:dyDescent="0.25">
      <c r="V204"/>
      <c r="W204"/>
      <c r="X204"/>
      <c r="Y204"/>
      <c r="Z204"/>
      <c r="AB204"/>
      <c r="AC204"/>
      <c r="AD204"/>
      <c r="AE204"/>
      <c r="AF204"/>
    </row>
    <row r="205" spans="22:32" x14ac:dyDescent="0.25">
      <c r="V205"/>
      <c r="W205"/>
      <c r="X205"/>
      <c r="Y205"/>
      <c r="Z205"/>
      <c r="AB205"/>
      <c r="AC205"/>
      <c r="AD205"/>
      <c r="AE205"/>
      <c r="AF205"/>
    </row>
    <row r="206" spans="22:32" x14ac:dyDescent="0.25">
      <c r="V206"/>
      <c r="W206"/>
      <c r="X206"/>
      <c r="Y206"/>
      <c r="Z206"/>
      <c r="AB206"/>
      <c r="AC206"/>
      <c r="AD206"/>
      <c r="AE206"/>
      <c r="AF206"/>
    </row>
    <row r="207" spans="22:32" x14ac:dyDescent="0.25">
      <c r="V207"/>
      <c r="W207"/>
      <c r="X207"/>
      <c r="Y207"/>
      <c r="Z207"/>
      <c r="AB207"/>
      <c r="AC207"/>
      <c r="AD207"/>
      <c r="AE207"/>
      <c r="AF207"/>
    </row>
    <row r="208" spans="22:32" x14ac:dyDescent="0.25">
      <c r="V208"/>
      <c r="W208"/>
      <c r="X208"/>
      <c r="Y208"/>
      <c r="Z208"/>
      <c r="AB208"/>
      <c r="AC208"/>
      <c r="AD208"/>
      <c r="AE208"/>
      <c r="AF208"/>
    </row>
    <row r="209" spans="22:32" x14ac:dyDescent="0.25">
      <c r="V209"/>
      <c r="W209"/>
      <c r="X209"/>
      <c r="Y209"/>
      <c r="Z209"/>
      <c r="AB209"/>
      <c r="AC209"/>
      <c r="AD209"/>
      <c r="AE209"/>
      <c r="AF209"/>
    </row>
    <row r="210" spans="22:32" x14ac:dyDescent="0.25">
      <c r="V210"/>
      <c r="W210"/>
      <c r="X210"/>
      <c r="Y210"/>
      <c r="Z210"/>
      <c r="AB210"/>
      <c r="AC210"/>
      <c r="AD210"/>
      <c r="AE210"/>
      <c r="AF210"/>
    </row>
    <row r="211" spans="22:32" x14ac:dyDescent="0.25">
      <c r="V211"/>
      <c r="W211"/>
      <c r="X211"/>
      <c r="Y211"/>
      <c r="Z211"/>
      <c r="AB211"/>
      <c r="AC211"/>
      <c r="AD211"/>
      <c r="AE211"/>
      <c r="AF211"/>
    </row>
    <row r="212" spans="22:32" x14ac:dyDescent="0.25">
      <c r="V212"/>
      <c r="W212"/>
      <c r="X212"/>
      <c r="Y212"/>
      <c r="Z212"/>
      <c r="AB212"/>
      <c r="AC212"/>
      <c r="AD212"/>
      <c r="AE212"/>
      <c r="AF212"/>
    </row>
    <row r="213" spans="22:32" x14ac:dyDescent="0.25">
      <c r="V213"/>
      <c r="W213"/>
      <c r="X213"/>
      <c r="Y213"/>
      <c r="Z213"/>
      <c r="AB213"/>
      <c r="AC213"/>
      <c r="AD213"/>
      <c r="AE213"/>
      <c r="AF213"/>
    </row>
    <row r="214" spans="22:32" x14ac:dyDescent="0.25">
      <c r="V214"/>
      <c r="W214"/>
      <c r="X214"/>
      <c r="Y214"/>
      <c r="Z214"/>
      <c r="AB214"/>
      <c r="AC214"/>
      <c r="AD214"/>
      <c r="AE214"/>
      <c r="AF214"/>
    </row>
    <row r="215" spans="22:32" x14ac:dyDescent="0.25">
      <c r="V215"/>
      <c r="W215"/>
      <c r="X215"/>
      <c r="Y215"/>
      <c r="Z215"/>
      <c r="AB215"/>
      <c r="AC215"/>
      <c r="AD215"/>
      <c r="AE215"/>
      <c r="AF215"/>
    </row>
    <row r="216" spans="22:32" x14ac:dyDescent="0.25">
      <c r="V216"/>
      <c r="W216"/>
      <c r="X216"/>
      <c r="Y216"/>
      <c r="Z216"/>
      <c r="AB216"/>
      <c r="AC216"/>
      <c r="AD216"/>
      <c r="AE216"/>
      <c r="AF216"/>
    </row>
    <row r="217" spans="22:32" x14ac:dyDescent="0.25">
      <c r="V217"/>
      <c r="W217"/>
      <c r="X217"/>
      <c r="Y217"/>
      <c r="Z217"/>
      <c r="AB217"/>
      <c r="AC217"/>
      <c r="AD217"/>
      <c r="AE217"/>
      <c r="AF217"/>
    </row>
    <row r="218" spans="22:32" x14ac:dyDescent="0.25">
      <c r="V218"/>
      <c r="W218"/>
      <c r="X218"/>
      <c r="Y218"/>
      <c r="Z218"/>
      <c r="AB218"/>
      <c r="AC218"/>
      <c r="AD218"/>
      <c r="AE218"/>
      <c r="AF218"/>
    </row>
    <row r="219" spans="22:32" x14ac:dyDescent="0.25">
      <c r="V219"/>
      <c r="W219"/>
      <c r="X219"/>
      <c r="Y219"/>
      <c r="Z219"/>
      <c r="AB219"/>
      <c r="AC219"/>
      <c r="AD219"/>
      <c r="AE219"/>
      <c r="AF219"/>
    </row>
    <row r="220" spans="22:32" x14ac:dyDescent="0.25">
      <c r="V220"/>
      <c r="W220"/>
      <c r="X220"/>
      <c r="Y220"/>
      <c r="Z220"/>
      <c r="AB220"/>
      <c r="AC220"/>
      <c r="AD220"/>
      <c r="AE220"/>
      <c r="AF220"/>
    </row>
    <row r="221" spans="22:32" x14ac:dyDescent="0.25">
      <c r="V221"/>
      <c r="W221"/>
      <c r="X221"/>
      <c r="Y221"/>
      <c r="Z221"/>
      <c r="AB221"/>
      <c r="AC221"/>
      <c r="AD221"/>
      <c r="AE221"/>
      <c r="AF221"/>
    </row>
    <row r="222" spans="22:32" x14ac:dyDescent="0.25">
      <c r="V222"/>
      <c r="W222"/>
      <c r="X222"/>
      <c r="Y222"/>
      <c r="Z222"/>
      <c r="AB222"/>
      <c r="AC222"/>
      <c r="AD222"/>
      <c r="AE222"/>
      <c r="AF222"/>
    </row>
    <row r="223" spans="22:32" x14ac:dyDescent="0.25">
      <c r="V223"/>
      <c r="W223"/>
      <c r="X223"/>
      <c r="Y223"/>
      <c r="Z223"/>
      <c r="AB223"/>
      <c r="AC223"/>
      <c r="AD223"/>
      <c r="AE223"/>
      <c r="AF223"/>
    </row>
    <row r="224" spans="22:32" x14ac:dyDescent="0.25">
      <c r="V224"/>
      <c r="W224"/>
      <c r="X224"/>
      <c r="Y224"/>
      <c r="Z224"/>
      <c r="AB224"/>
      <c r="AC224"/>
      <c r="AD224"/>
      <c r="AE224"/>
      <c r="AF224"/>
    </row>
    <row r="225" spans="22:32" x14ac:dyDescent="0.25">
      <c r="V225"/>
      <c r="W225"/>
      <c r="X225"/>
      <c r="Y225"/>
      <c r="Z225"/>
      <c r="AB225"/>
      <c r="AC225"/>
      <c r="AD225"/>
      <c r="AE225"/>
      <c r="AF225"/>
    </row>
    <row r="226" spans="22:32" x14ac:dyDescent="0.25">
      <c r="V226"/>
      <c r="W226"/>
      <c r="X226"/>
      <c r="Y226"/>
      <c r="Z226"/>
      <c r="AB226"/>
      <c r="AC226"/>
      <c r="AD226"/>
      <c r="AE226"/>
      <c r="AF226"/>
    </row>
    <row r="227" spans="22:32" x14ac:dyDescent="0.25">
      <c r="V227"/>
      <c r="W227"/>
      <c r="X227"/>
      <c r="Y227"/>
      <c r="Z227"/>
      <c r="AB227"/>
      <c r="AC227"/>
      <c r="AD227"/>
      <c r="AE227"/>
      <c r="AF227"/>
    </row>
    <row r="228" spans="22:32" x14ac:dyDescent="0.25">
      <c r="V228"/>
      <c r="W228"/>
      <c r="X228"/>
      <c r="Y228"/>
      <c r="Z228"/>
      <c r="AB228"/>
      <c r="AC228"/>
      <c r="AD228"/>
      <c r="AE228"/>
      <c r="AF228"/>
    </row>
    <row r="229" spans="22:32" x14ac:dyDescent="0.25">
      <c r="V229"/>
      <c r="W229"/>
      <c r="X229"/>
      <c r="Y229"/>
      <c r="Z229"/>
      <c r="AB229"/>
      <c r="AC229"/>
      <c r="AD229"/>
      <c r="AE229"/>
      <c r="AF229"/>
    </row>
    <row r="230" spans="22:32" x14ac:dyDescent="0.25">
      <c r="V230"/>
      <c r="W230"/>
      <c r="X230"/>
      <c r="Y230"/>
      <c r="Z230"/>
      <c r="AB230"/>
      <c r="AC230"/>
      <c r="AD230"/>
      <c r="AE230"/>
      <c r="AF230"/>
    </row>
    <row r="231" spans="22:32" x14ac:dyDescent="0.25">
      <c r="V231"/>
      <c r="W231"/>
      <c r="X231"/>
      <c r="Y231"/>
      <c r="Z231"/>
      <c r="AB231"/>
      <c r="AC231"/>
      <c r="AD231"/>
      <c r="AE231"/>
      <c r="AF231"/>
    </row>
    <row r="232" spans="22:32" x14ac:dyDescent="0.25">
      <c r="V232"/>
      <c r="W232"/>
      <c r="X232"/>
      <c r="Y232"/>
      <c r="Z232"/>
      <c r="AB232"/>
      <c r="AC232"/>
      <c r="AD232"/>
      <c r="AE232"/>
      <c r="AF232"/>
    </row>
    <row r="233" spans="22:32" x14ac:dyDescent="0.25">
      <c r="V233"/>
      <c r="W233"/>
      <c r="X233"/>
      <c r="Y233"/>
      <c r="Z233"/>
      <c r="AB233"/>
      <c r="AC233"/>
      <c r="AD233"/>
      <c r="AE233"/>
      <c r="AF233"/>
    </row>
    <row r="234" spans="22:32" x14ac:dyDescent="0.25">
      <c r="V234"/>
      <c r="W234"/>
      <c r="X234"/>
      <c r="Y234"/>
      <c r="Z234"/>
      <c r="AB234"/>
      <c r="AC234"/>
      <c r="AD234"/>
      <c r="AE234"/>
      <c r="AF234"/>
    </row>
    <row r="235" spans="22:32" x14ac:dyDescent="0.25">
      <c r="V235"/>
      <c r="W235"/>
      <c r="X235"/>
      <c r="Y235"/>
      <c r="Z235"/>
      <c r="AB235"/>
      <c r="AC235"/>
      <c r="AD235"/>
      <c r="AE235"/>
      <c r="AF235"/>
    </row>
    <row r="236" spans="22:32" x14ac:dyDescent="0.25">
      <c r="V236"/>
      <c r="W236"/>
      <c r="X236"/>
      <c r="Y236"/>
      <c r="Z236"/>
      <c r="AB236"/>
      <c r="AC236"/>
      <c r="AD236"/>
      <c r="AE236"/>
      <c r="AF236"/>
    </row>
    <row r="237" spans="22:32" x14ac:dyDescent="0.25">
      <c r="V237"/>
      <c r="W237"/>
      <c r="X237"/>
      <c r="Y237"/>
      <c r="Z237"/>
      <c r="AB237"/>
      <c r="AC237"/>
      <c r="AD237"/>
      <c r="AE237"/>
      <c r="AF237"/>
    </row>
    <row r="238" spans="22:32" x14ac:dyDescent="0.25">
      <c r="V238"/>
      <c r="W238"/>
      <c r="X238"/>
      <c r="Y238"/>
      <c r="Z238"/>
      <c r="AB238"/>
      <c r="AC238"/>
      <c r="AD238"/>
      <c r="AE238"/>
      <c r="AF238"/>
    </row>
    <row r="239" spans="22:32" x14ac:dyDescent="0.25">
      <c r="V239"/>
      <c r="W239"/>
      <c r="X239"/>
      <c r="Y239"/>
      <c r="Z239"/>
      <c r="AB239"/>
      <c r="AC239"/>
      <c r="AD239"/>
      <c r="AE239"/>
      <c r="AF239"/>
    </row>
    <row r="240" spans="22:32" x14ac:dyDescent="0.25">
      <c r="V240"/>
      <c r="W240"/>
      <c r="X240"/>
      <c r="Y240"/>
      <c r="Z240"/>
      <c r="AB240"/>
      <c r="AC240"/>
      <c r="AD240"/>
      <c r="AE240"/>
      <c r="AF240"/>
    </row>
    <row r="241" spans="22:32" x14ac:dyDescent="0.25">
      <c r="V241"/>
      <c r="W241"/>
      <c r="X241"/>
      <c r="Y241"/>
      <c r="Z241"/>
      <c r="AB241"/>
      <c r="AC241"/>
      <c r="AD241"/>
      <c r="AE241"/>
      <c r="AF241"/>
    </row>
    <row r="242" spans="22:32" x14ac:dyDescent="0.25">
      <c r="V242"/>
      <c r="W242"/>
      <c r="X242"/>
      <c r="Y242"/>
      <c r="Z242"/>
      <c r="AB242"/>
      <c r="AC242"/>
      <c r="AD242"/>
      <c r="AE242"/>
      <c r="AF242"/>
    </row>
    <row r="243" spans="22:32" x14ac:dyDescent="0.25">
      <c r="V243"/>
      <c r="W243"/>
      <c r="X243"/>
      <c r="Y243"/>
      <c r="Z243"/>
      <c r="AB243"/>
      <c r="AC243"/>
      <c r="AD243"/>
      <c r="AE243"/>
      <c r="AF243"/>
    </row>
    <row r="244" spans="22:32" x14ac:dyDescent="0.25">
      <c r="V244"/>
      <c r="W244"/>
      <c r="X244"/>
      <c r="Y244"/>
      <c r="Z244"/>
      <c r="AB244"/>
      <c r="AC244"/>
      <c r="AD244"/>
      <c r="AE244"/>
      <c r="AF244"/>
    </row>
    <row r="245" spans="22:32" x14ac:dyDescent="0.25">
      <c r="V245"/>
      <c r="W245"/>
      <c r="X245"/>
      <c r="Y245"/>
      <c r="Z245"/>
      <c r="AB245"/>
      <c r="AC245"/>
      <c r="AD245"/>
      <c r="AE245"/>
      <c r="AF245"/>
    </row>
    <row r="246" spans="22:32" x14ac:dyDescent="0.25">
      <c r="V246"/>
      <c r="W246"/>
      <c r="X246"/>
      <c r="Y246"/>
      <c r="Z246"/>
      <c r="AB246"/>
      <c r="AC246"/>
      <c r="AD246"/>
      <c r="AE246"/>
      <c r="AF246"/>
    </row>
    <row r="247" spans="22:32" x14ac:dyDescent="0.25">
      <c r="V247"/>
      <c r="W247"/>
      <c r="X247"/>
      <c r="Y247"/>
      <c r="Z247"/>
      <c r="AB247"/>
      <c r="AC247"/>
      <c r="AD247"/>
      <c r="AE247"/>
      <c r="AF247"/>
    </row>
    <row r="248" spans="22:32" x14ac:dyDescent="0.25">
      <c r="V248"/>
      <c r="W248"/>
      <c r="X248"/>
      <c r="Y248"/>
      <c r="Z248"/>
      <c r="AB248"/>
      <c r="AC248"/>
      <c r="AD248"/>
      <c r="AE248"/>
      <c r="AF248"/>
    </row>
    <row r="249" spans="22:32" x14ac:dyDescent="0.25">
      <c r="V249"/>
      <c r="W249"/>
      <c r="X249"/>
      <c r="Y249"/>
      <c r="Z249"/>
      <c r="AB249"/>
      <c r="AC249"/>
      <c r="AD249"/>
      <c r="AE249"/>
      <c r="AF249"/>
    </row>
    <row r="250" spans="22:32" x14ac:dyDescent="0.25">
      <c r="V250"/>
      <c r="W250"/>
      <c r="X250"/>
      <c r="Y250"/>
      <c r="Z250"/>
      <c r="AB250"/>
      <c r="AC250"/>
      <c r="AD250"/>
      <c r="AE250"/>
      <c r="AF250"/>
    </row>
    <row r="251" spans="22:32" x14ac:dyDescent="0.25">
      <c r="V251"/>
      <c r="W251"/>
      <c r="X251"/>
      <c r="Y251"/>
      <c r="Z251"/>
      <c r="AB251"/>
      <c r="AC251"/>
      <c r="AD251"/>
      <c r="AE251"/>
      <c r="AF251"/>
    </row>
    <row r="252" spans="22:32" x14ac:dyDescent="0.25">
      <c r="V252"/>
      <c r="W252"/>
      <c r="X252"/>
      <c r="Y252"/>
      <c r="Z252"/>
      <c r="AB252"/>
      <c r="AC252"/>
      <c r="AD252"/>
      <c r="AE252"/>
      <c r="AF252"/>
    </row>
    <row r="253" spans="22:32" x14ac:dyDescent="0.25">
      <c r="V253"/>
      <c r="W253"/>
      <c r="X253"/>
      <c r="Y253"/>
      <c r="Z253"/>
      <c r="AB253"/>
      <c r="AC253"/>
      <c r="AD253"/>
      <c r="AE253"/>
      <c r="AF253"/>
    </row>
    <row r="254" spans="22:32" x14ac:dyDescent="0.25">
      <c r="V254"/>
      <c r="W254"/>
      <c r="X254"/>
      <c r="Y254"/>
      <c r="Z254"/>
      <c r="AB254"/>
      <c r="AC254"/>
      <c r="AD254"/>
      <c r="AE254"/>
      <c r="AF254"/>
    </row>
    <row r="255" spans="22:32" x14ac:dyDescent="0.25">
      <c r="V255"/>
      <c r="W255"/>
      <c r="X255"/>
      <c r="Y255"/>
      <c r="Z255"/>
      <c r="AB255"/>
      <c r="AC255"/>
      <c r="AD255"/>
      <c r="AE255"/>
      <c r="AF255"/>
    </row>
    <row r="256" spans="22:32" x14ac:dyDescent="0.25">
      <c r="V256"/>
      <c r="W256"/>
      <c r="X256"/>
      <c r="Y256"/>
      <c r="Z256"/>
      <c r="AB256"/>
      <c r="AC256"/>
      <c r="AD256"/>
      <c r="AE256"/>
      <c r="AF256"/>
    </row>
    <row r="257" spans="22:32" x14ac:dyDescent="0.25">
      <c r="V257"/>
      <c r="W257"/>
      <c r="X257"/>
      <c r="Y257"/>
      <c r="Z257"/>
      <c r="AB257"/>
      <c r="AC257"/>
      <c r="AD257"/>
      <c r="AE257"/>
      <c r="AF257"/>
    </row>
    <row r="258" spans="22:32" x14ac:dyDescent="0.25">
      <c r="V258"/>
      <c r="W258"/>
      <c r="X258"/>
      <c r="Y258"/>
      <c r="Z258"/>
      <c r="AB258"/>
      <c r="AC258"/>
      <c r="AD258"/>
      <c r="AE258"/>
      <c r="AF258"/>
    </row>
    <row r="259" spans="22:32" x14ac:dyDescent="0.25">
      <c r="V259"/>
      <c r="W259"/>
      <c r="X259"/>
      <c r="Y259"/>
      <c r="Z259"/>
      <c r="AB259"/>
      <c r="AC259"/>
      <c r="AD259"/>
      <c r="AE259"/>
      <c r="AF259"/>
    </row>
    <row r="260" spans="22:32" x14ac:dyDescent="0.25">
      <c r="V260"/>
      <c r="W260"/>
      <c r="X260"/>
      <c r="Y260"/>
      <c r="Z260"/>
      <c r="AB260"/>
      <c r="AC260"/>
      <c r="AD260"/>
      <c r="AE260"/>
      <c r="AF260"/>
    </row>
    <row r="261" spans="22:32" x14ac:dyDescent="0.25">
      <c r="V261"/>
      <c r="W261"/>
      <c r="X261"/>
      <c r="Y261"/>
      <c r="Z261"/>
      <c r="AB261"/>
      <c r="AC261"/>
      <c r="AD261"/>
      <c r="AE261"/>
      <c r="AF261"/>
    </row>
    <row r="262" spans="22:32" x14ac:dyDescent="0.25">
      <c r="V262"/>
      <c r="W262"/>
      <c r="X262"/>
      <c r="Y262"/>
      <c r="Z262"/>
      <c r="AB262"/>
      <c r="AC262"/>
      <c r="AD262"/>
      <c r="AE262"/>
      <c r="AF262"/>
    </row>
    <row r="263" spans="22:32" x14ac:dyDescent="0.25">
      <c r="V263"/>
      <c r="W263"/>
      <c r="X263"/>
      <c r="Y263"/>
      <c r="Z263"/>
      <c r="AB263"/>
      <c r="AC263"/>
      <c r="AD263"/>
      <c r="AE263"/>
      <c r="AF263"/>
    </row>
    <row r="264" spans="22:32" x14ac:dyDescent="0.25">
      <c r="V264"/>
      <c r="W264"/>
      <c r="X264"/>
      <c r="Y264"/>
      <c r="Z264"/>
      <c r="AB264"/>
      <c r="AC264"/>
      <c r="AD264"/>
      <c r="AE264"/>
      <c r="AF264"/>
    </row>
    <row r="265" spans="22:32" x14ac:dyDescent="0.25">
      <c r="V265"/>
      <c r="W265"/>
      <c r="X265"/>
      <c r="Y265"/>
      <c r="Z265"/>
      <c r="AB265"/>
      <c r="AC265"/>
      <c r="AD265"/>
      <c r="AE265"/>
      <c r="AF265"/>
    </row>
    <row r="266" spans="22:32" x14ac:dyDescent="0.25">
      <c r="V266"/>
      <c r="W266"/>
      <c r="X266"/>
      <c r="Y266"/>
      <c r="Z266"/>
      <c r="AB266"/>
      <c r="AC266"/>
      <c r="AD266"/>
      <c r="AE266"/>
      <c r="AF266"/>
    </row>
    <row r="267" spans="22:32" x14ac:dyDescent="0.25">
      <c r="V267"/>
      <c r="W267"/>
      <c r="X267"/>
      <c r="Y267"/>
      <c r="Z267"/>
      <c r="AB267"/>
      <c r="AC267"/>
      <c r="AD267"/>
      <c r="AE267"/>
      <c r="AF267"/>
    </row>
    <row r="268" spans="22:32" x14ac:dyDescent="0.25">
      <c r="V268"/>
      <c r="W268"/>
      <c r="X268"/>
      <c r="Y268"/>
      <c r="Z268"/>
      <c r="AB268"/>
      <c r="AC268"/>
      <c r="AD268"/>
      <c r="AE268"/>
      <c r="AF268"/>
    </row>
    <row r="269" spans="22:32" x14ac:dyDescent="0.25">
      <c r="V269"/>
      <c r="W269"/>
      <c r="X269"/>
      <c r="Y269"/>
      <c r="Z269"/>
      <c r="AB269"/>
      <c r="AC269"/>
      <c r="AD269"/>
      <c r="AE269"/>
      <c r="AF269"/>
    </row>
    <row r="270" spans="22:32" x14ac:dyDescent="0.25">
      <c r="V270"/>
      <c r="W270"/>
      <c r="X270"/>
      <c r="Y270"/>
      <c r="Z270"/>
      <c r="AB270"/>
      <c r="AC270"/>
      <c r="AD270"/>
      <c r="AE270"/>
      <c r="AF270"/>
    </row>
    <row r="271" spans="22:32" x14ac:dyDescent="0.25">
      <c r="V271"/>
      <c r="W271"/>
      <c r="X271"/>
      <c r="Y271"/>
      <c r="Z271"/>
      <c r="AB271"/>
      <c r="AC271"/>
      <c r="AD271"/>
      <c r="AE271"/>
      <c r="AF271"/>
    </row>
    <row r="272" spans="22:32" x14ac:dyDescent="0.25">
      <c r="V272"/>
      <c r="W272"/>
      <c r="X272"/>
      <c r="Y272"/>
      <c r="Z272"/>
      <c r="AB272"/>
      <c r="AC272"/>
      <c r="AD272"/>
      <c r="AE272"/>
      <c r="AF272"/>
    </row>
    <row r="273" spans="22:32" x14ac:dyDescent="0.25">
      <c r="V273"/>
      <c r="W273"/>
      <c r="X273"/>
      <c r="Y273"/>
      <c r="Z273"/>
      <c r="AB273"/>
      <c r="AC273"/>
      <c r="AD273"/>
      <c r="AE273"/>
      <c r="AF273"/>
    </row>
    <row r="274" spans="22:32" x14ac:dyDescent="0.25">
      <c r="V274"/>
      <c r="W274"/>
      <c r="X274"/>
      <c r="Y274"/>
      <c r="Z274"/>
      <c r="AB274"/>
      <c r="AC274"/>
      <c r="AD274"/>
      <c r="AE274"/>
      <c r="AF274"/>
    </row>
    <row r="275" spans="22:32" x14ac:dyDescent="0.25">
      <c r="V275"/>
      <c r="W275"/>
      <c r="X275"/>
      <c r="Y275"/>
      <c r="Z275"/>
      <c r="AB275"/>
      <c r="AC275"/>
      <c r="AD275"/>
      <c r="AE275"/>
      <c r="AF275"/>
    </row>
    <row r="276" spans="22:32" x14ac:dyDescent="0.25">
      <c r="V276"/>
      <c r="W276"/>
      <c r="X276"/>
      <c r="Y276"/>
      <c r="Z276"/>
      <c r="AB276"/>
      <c r="AC276"/>
      <c r="AD276"/>
      <c r="AE276"/>
      <c r="AF276"/>
    </row>
    <row r="277" spans="22:32" x14ac:dyDescent="0.25">
      <c r="V277"/>
      <c r="W277"/>
      <c r="X277"/>
      <c r="Y277"/>
      <c r="Z277"/>
      <c r="AB277"/>
      <c r="AC277"/>
      <c r="AD277"/>
      <c r="AE277"/>
      <c r="AF277"/>
    </row>
    <row r="278" spans="22:32" x14ac:dyDescent="0.25">
      <c r="V278"/>
      <c r="W278"/>
      <c r="X278"/>
      <c r="Y278"/>
      <c r="Z278"/>
      <c r="AB278"/>
      <c r="AC278"/>
      <c r="AD278"/>
      <c r="AE278"/>
      <c r="AF278"/>
    </row>
    <row r="279" spans="22:32" x14ac:dyDescent="0.25">
      <c r="V279"/>
      <c r="W279"/>
      <c r="X279"/>
      <c r="Y279"/>
      <c r="Z279"/>
      <c r="AB279"/>
      <c r="AC279"/>
      <c r="AD279"/>
      <c r="AE279"/>
      <c r="AF279"/>
    </row>
    <row r="280" spans="22:32" x14ac:dyDescent="0.25">
      <c r="V280"/>
      <c r="W280"/>
      <c r="X280"/>
      <c r="Y280"/>
      <c r="Z280"/>
      <c r="AB280"/>
      <c r="AC280"/>
      <c r="AD280"/>
      <c r="AE280"/>
      <c r="AF280"/>
    </row>
    <row r="281" spans="22:32" x14ac:dyDescent="0.25">
      <c r="V281"/>
      <c r="W281"/>
      <c r="X281"/>
      <c r="Y281"/>
      <c r="Z281"/>
      <c r="AB281"/>
      <c r="AC281"/>
      <c r="AD281"/>
      <c r="AE281"/>
      <c r="AF281"/>
    </row>
    <row r="282" spans="22:32" x14ac:dyDescent="0.25">
      <c r="V282"/>
      <c r="W282"/>
      <c r="X282"/>
      <c r="Y282"/>
      <c r="Z282"/>
      <c r="AB282"/>
      <c r="AC282"/>
      <c r="AD282"/>
      <c r="AE282"/>
      <c r="AF282"/>
    </row>
    <row r="283" spans="22:32" x14ac:dyDescent="0.25">
      <c r="V283"/>
      <c r="W283"/>
      <c r="X283"/>
      <c r="Y283"/>
      <c r="Z283"/>
      <c r="AB283"/>
      <c r="AC283"/>
      <c r="AD283"/>
      <c r="AE283"/>
      <c r="AF283"/>
    </row>
    <row r="284" spans="22:32" x14ac:dyDescent="0.25">
      <c r="V284"/>
      <c r="W284"/>
      <c r="X284"/>
      <c r="Y284"/>
      <c r="Z284"/>
      <c r="AB284"/>
      <c r="AC284"/>
      <c r="AD284"/>
      <c r="AE284"/>
      <c r="AF284"/>
    </row>
    <row r="285" spans="22:32" x14ac:dyDescent="0.25">
      <c r="V285"/>
      <c r="W285"/>
      <c r="X285"/>
      <c r="Y285"/>
      <c r="Z285"/>
      <c r="AB285"/>
      <c r="AC285"/>
      <c r="AD285"/>
      <c r="AE285"/>
      <c r="AF285"/>
    </row>
    <row r="286" spans="22:32" x14ac:dyDescent="0.25">
      <c r="V286"/>
      <c r="W286"/>
      <c r="X286"/>
      <c r="Y286"/>
      <c r="Z286"/>
      <c r="AB286"/>
      <c r="AC286"/>
      <c r="AD286"/>
      <c r="AE286"/>
      <c r="AF286"/>
    </row>
    <row r="287" spans="22:32" x14ac:dyDescent="0.25">
      <c r="V287"/>
      <c r="W287"/>
      <c r="X287"/>
      <c r="Y287"/>
      <c r="Z287"/>
      <c r="AB287"/>
      <c r="AC287"/>
      <c r="AD287"/>
      <c r="AE287"/>
      <c r="AF287"/>
    </row>
    <row r="288" spans="22:32" x14ac:dyDescent="0.25">
      <c r="V288"/>
      <c r="W288"/>
      <c r="X288"/>
      <c r="Y288"/>
      <c r="Z288"/>
      <c r="AB288"/>
      <c r="AC288"/>
      <c r="AD288"/>
      <c r="AE288"/>
      <c r="AF288"/>
    </row>
    <row r="289" spans="22:32" x14ac:dyDescent="0.25">
      <c r="V289"/>
      <c r="W289"/>
      <c r="X289"/>
      <c r="Y289"/>
      <c r="Z289"/>
      <c r="AB289"/>
      <c r="AC289"/>
      <c r="AD289"/>
      <c r="AE289"/>
      <c r="AF289"/>
    </row>
    <row r="290" spans="22:32" x14ac:dyDescent="0.25">
      <c r="V290"/>
      <c r="W290"/>
      <c r="X290"/>
      <c r="Y290"/>
      <c r="Z290"/>
      <c r="AB290"/>
      <c r="AC290"/>
      <c r="AD290"/>
      <c r="AE290"/>
      <c r="AF290"/>
    </row>
    <row r="291" spans="22:32" x14ac:dyDescent="0.25">
      <c r="V291"/>
      <c r="W291"/>
      <c r="X291"/>
      <c r="Y291"/>
      <c r="Z291"/>
      <c r="AB291"/>
      <c r="AC291"/>
      <c r="AD291"/>
      <c r="AE291"/>
      <c r="AF291"/>
    </row>
    <row r="292" spans="22:32" x14ac:dyDescent="0.25">
      <c r="V292"/>
      <c r="W292"/>
      <c r="X292"/>
      <c r="Y292"/>
      <c r="Z292"/>
      <c r="AB292"/>
      <c r="AC292"/>
      <c r="AD292"/>
      <c r="AE292"/>
      <c r="AF292"/>
    </row>
    <row r="293" spans="22:32" x14ac:dyDescent="0.25">
      <c r="V293"/>
      <c r="W293"/>
      <c r="X293"/>
      <c r="Y293"/>
      <c r="Z293"/>
      <c r="AB293"/>
      <c r="AC293"/>
      <c r="AD293"/>
      <c r="AE293"/>
      <c r="AF293"/>
    </row>
    <row r="294" spans="22:32" x14ac:dyDescent="0.25">
      <c r="V294"/>
      <c r="W294"/>
      <c r="X294"/>
      <c r="Y294"/>
      <c r="Z294"/>
      <c r="AB294"/>
      <c r="AC294"/>
      <c r="AD294"/>
      <c r="AE294"/>
      <c r="AF294"/>
    </row>
    <row r="295" spans="22:32" x14ac:dyDescent="0.25">
      <c r="V295"/>
      <c r="W295"/>
      <c r="X295"/>
      <c r="Y295"/>
      <c r="Z295"/>
      <c r="AB295"/>
      <c r="AC295"/>
      <c r="AD295"/>
      <c r="AE295"/>
      <c r="AF295"/>
    </row>
    <row r="296" spans="22:32" x14ac:dyDescent="0.25">
      <c r="V296"/>
      <c r="W296"/>
      <c r="X296"/>
      <c r="Y296"/>
      <c r="Z296"/>
      <c r="AB296"/>
      <c r="AC296"/>
      <c r="AD296"/>
      <c r="AE296"/>
      <c r="AF296"/>
    </row>
    <row r="297" spans="22:32" x14ac:dyDescent="0.25">
      <c r="V297"/>
      <c r="W297"/>
      <c r="X297"/>
      <c r="Y297"/>
      <c r="Z297"/>
      <c r="AB297"/>
      <c r="AC297"/>
      <c r="AD297"/>
      <c r="AE297"/>
      <c r="AF297"/>
    </row>
    <row r="298" spans="22:32" x14ac:dyDescent="0.25">
      <c r="V298"/>
      <c r="W298"/>
      <c r="X298"/>
      <c r="Y298"/>
      <c r="Z298"/>
      <c r="AB298"/>
      <c r="AC298"/>
      <c r="AD298"/>
      <c r="AE298"/>
      <c r="AF298"/>
    </row>
    <row r="299" spans="22:32" x14ac:dyDescent="0.25">
      <c r="V299"/>
      <c r="W299"/>
      <c r="X299"/>
      <c r="Y299"/>
      <c r="Z299"/>
      <c r="AB299"/>
      <c r="AC299"/>
      <c r="AD299"/>
      <c r="AE299"/>
      <c r="AF299"/>
    </row>
    <row r="300" spans="22:32" x14ac:dyDescent="0.25">
      <c r="V300"/>
      <c r="W300"/>
      <c r="X300"/>
      <c r="Y300"/>
      <c r="Z300"/>
      <c r="AB300"/>
      <c r="AC300"/>
      <c r="AD300"/>
      <c r="AE300"/>
      <c r="AF300"/>
    </row>
    <row r="301" spans="22:32" x14ac:dyDescent="0.25">
      <c r="V301"/>
      <c r="W301"/>
      <c r="X301"/>
      <c r="Y301"/>
      <c r="Z301"/>
      <c r="AB301"/>
      <c r="AC301"/>
      <c r="AD301"/>
      <c r="AE301"/>
      <c r="AF301"/>
    </row>
    <row r="302" spans="22:32" x14ac:dyDescent="0.25">
      <c r="V302"/>
      <c r="W302"/>
      <c r="X302"/>
      <c r="Y302"/>
      <c r="Z302"/>
      <c r="AB302"/>
      <c r="AC302"/>
      <c r="AD302"/>
      <c r="AE302"/>
      <c r="AF302"/>
    </row>
    <row r="303" spans="22:32" x14ac:dyDescent="0.25">
      <c r="V303"/>
      <c r="W303"/>
      <c r="X303"/>
      <c r="Y303"/>
      <c r="Z303"/>
      <c r="AB303"/>
      <c r="AC303"/>
      <c r="AD303"/>
      <c r="AE303"/>
      <c r="AF303"/>
    </row>
  </sheetData>
  <phoneticPr fontId="19" type="noConversion"/>
  <pageMargins left="0.7" right="0.7" top="0.75" bottom="0.75" header="0.3" footer="0.3"/>
  <pageSetup paperSize="9" orientation="portrait" verticalDpi="1200" r:id="rId7"/>
  <tableParts count="1">
    <tablePart r:id="rId8"/>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FDEEE-2D9E-4304-BF7B-8CCF68EDF62D}">
  <sheetPr codeName="Sheet6"/>
  <dimension ref="B2:AB19"/>
  <sheetViews>
    <sheetView topLeftCell="E1" zoomScale="120" zoomScaleNormal="120" workbookViewId="0">
      <selection activeCell="L18" sqref="L18"/>
    </sheetView>
  </sheetViews>
  <sheetFormatPr defaultColWidth="8.85546875" defaultRowHeight="15" x14ac:dyDescent="0.25"/>
  <cols>
    <col min="1" max="1" width="3.28515625" customWidth="1"/>
    <col min="2" max="2" width="15.140625" customWidth="1"/>
    <col min="3" max="3" width="3" customWidth="1"/>
    <col min="4" max="4" width="19.28515625" customWidth="1"/>
    <col min="5" max="5" width="14.7109375" customWidth="1"/>
    <col min="6" max="6" width="13" customWidth="1"/>
    <col min="7" max="7" width="4.140625" customWidth="1"/>
    <col min="8" max="8" width="31" customWidth="1"/>
    <col min="9" max="9" width="3.42578125" customWidth="1"/>
    <col min="10" max="10" width="31" customWidth="1"/>
    <col min="11" max="11" width="3" customWidth="1"/>
    <col min="12" max="12" width="46" customWidth="1"/>
    <col min="13" max="13" width="2.42578125" customWidth="1"/>
    <col min="14" max="14" width="46" customWidth="1"/>
    <col min="15" max="15" width="2.7109375" customWidth="1"/>
    <col min="16" max="16" width="19" customWidth="1"/>
    <col min="17" max="17" width="3.42578125" customWidth="1"/>
    <col min="18" max="18" width="42.7109375" customWidth="1"/>
    <col min="19" max="19" width="3.42578125" customWidth="1"/>
    <col min="20" max="20" width="23.140625" customWidth="1"/>
    <col min="21" max="21" width="3.7109375" customWidth="1"/>
    <col min="22" max="22" width="33" customWidth="1"/>
    <col min="23" max="23" width="3.140625" customWidth="1"/>
    <col min="24" max="24" width="31" customWidth="1"/>
    <col min="25" max="25" width="3.42578125" customWidth="1"/>
    <col min="26" max="26" width="34.7109375" customWidth="1"/>
    <col min="27" max="27" width="3" customWidth="1"/>
    <col min="28" max="28" width="23.42578125" customWidth="1"/>
    <col min="30" max="34" width="16.85546875" customWidth="1"/>
    <col min="35" max="35" width="5.42578125" customWidth="1"/>
  </cols>
  <sheetData>
    <row r="2" spans="2:28" x14ac:dyDescent="0.25">
      <c r="B2" t="s">
        <v>1148</v>
      </c>
      <c r="D2" s="2" t="s">
        <v>1149</v>
      </c>
      <c r="E2" s="2" t="s">
        <v>1150</v>
      </c>
      <c r="F2" s="2" t="s">
        <v>1151</v>
      </c>
      <c r="G2" s="2"/>
      <c r="H2" s="2" t="s">
        <v>1152</v>
      </c>
      <c r="J2" t="s">
        <v>1153</v>
      </c>
      <c r="L2" t="s">
        <v>1154</v>
      </c>
      <c r="N2" t="s">
        <v>1155</v>
      </c>
      <c r="P2" t="s">
        <v>1156</v>
      </c>
      <c r="R2" t="s">
        <v>1157</v>
      </c>
      <c r="T2" t="s">
        <v>1158</v>
      </c>
      <c r="V2" t="s">
        <v>1159</v>
      </c>
      <c r="X2" t="s">
        <v>1160</v>
      </c>
      <c r="Z2" t="s">
        <v>1161</v>
      </c>
      <c r="AB2" t="s">
        <v>1162</v>
      </c>
    </row>
    <row r="3" spans="2:28" x14ac:dyDescent="0.25">
      <c r="B3" t="s">
        <v>65</v>
      </c>
      <c r="D3" t="s">
        <v>184</v>
      </c>
      <c r="E3" t="s">
        <v>184</v>
      </c>
      <c r="F3" t="s">
        <v>1163</v>
      </c>
      <c r="H3" t="s">
        <v>1164</v>
      </c>
      <c r="J3" t="s">
        <v>26</v>
      </c>
      <c r="L3" t="s">
        <v>887</v>
      </c>
      <c r="N3" t="s">
        <v>145</v>
      </c>
      <c r="P3" s="3">
        <v>44576</v>
      </c>
      <c r="R3" s="5" t="s">
        <v>1165</v>
      </c>
      <c r="T3" t="s">
        <v>1166</v>
      </c>
      <c r="V3" t="s">
        <v>1167</v>
      </c>
      <c r="X3" t="s">
        <v>1035</v>
      </c>
      <c r="Z3" t="s">
        <v>1168</v>
      </c>
      <c r="AB3" t="s">
        <v>1169</v>
      </c>
    </row>
    <row r="4" spans="2:28" x14ac:dyDescent="0.25">
      <c r="B4" t="s">
        <v>68</v>
      </c>
      <c r="D4" t="s">
        <v>65</v>
      </c>
      <c r="E4" t="s">
        <v>65</v>
      </c>
      <c r="F4" t="s">
        <v>1170</v>
      </c>
      <c r="H4" t="s">
        <v>1171</v>
      </c>
      <c r="J4" t="s">
        <v>27</v>
      </c>
      <c r="L4" t="s">
        <v>485</v>
      </c>
      <c r="N4" t="s">
        <v>1172</v>
      </c>
      <c r="P4" s="3">
        <v>44757</v>
      </c>
      <c r="R4" s="5" t="s">
        <v>1173</v>
      </c>
      <c r="T4" t="s">
        <v>1174</v>
      </c>
      <c r="V4" t="s">
        <v>1175</v>
      </c>
      <c r="X4" t="s">
        <v>1176</v>
      </c>
      <c r="Z4" t="s">
        <v>1177</v>
      </c>
      <c r="AB4" t="s">
        <v>1178</v>
      </c>
    </row>
    <row r="5" spans="2:28" x14ac:dyDescent="0.25">
      <c r="D5" t="s">
        <v>141</v>
      </c>
      <c r="E5" t="s">
        <v>141</v>
      </c>
      <c r="H5" t="s">
        <v>1179</v>
      </c>
      <c r="J5" t="s">
        <v>28</v>
      </c>
      <c r="L5" t="s">
        <v>665</v>
      </c>
      <c r="N5" t="s">
        <v>1122</v>
      </c>
      <c r="P5" s="3">
        <v>44941</v>
      </c>
      <c r="R5" s="5" t="s">
        <v>1180</v>
      </c>
      <c r="T5" t="s">
        <v>1181</v>
      </c>
      <c r="V5" t="s">
        <v>1182</v>
      </c>
      <c r="X5" t="s">
        <v>1183</v>
      </c>
      <c r="Z5" t="s">
        <v>1184</v>
      </c>
      <c r="AB5" t="s">
        <v>1022</v>
      </c>
    </row>
    <row r="6" spans="2:28" x14ac:dyDescent="0.25">
      <c r="D6" t="s">
        <v>146</v>
      </c>
      <c r="E6" t="s">
        <v>146</v>
      </c>
      <c r="H6" t="s">
        <v>1185</v>
      </c>
      <c r="J6" t="s">
        <v>29</v>
      </c>
      <c r="L6" t="s">
        <v>626</v>
      </c>
      <c r="N6" t="s">
        <v>151</v>
      </c>
      <c r="P6" s="3">
        <v>45122</v>
      </c>
      <c r="R6" s="5" t="s">
        <v>1186</v>
      </c>
      <c r="T6" t="s">
        <v>1187</v>
      </c>
      <c r="V6" t="s">
        <v>1169</v>
      </c>
      <c r="X6" t="s">
        <v>1011</v>
      </c>
      <c r="Z6" t="s">
        <v>1188</v>
      </c>
      <c r="AB6" t="s">
        <v>1129</v>
      </c>
    </row>
    <row r="7" spans="2:28" x14ac:dyDescent="0.25">
      <c r="J7" t="s">
        <v>1189</v>
      </c>
      <c r="L7" t="s">
        <v>1190</v>
      </c>
      <c r="N7" t="s">
        <v>1191</v>
      </c>
      <c r="P7" s="3">
        <v>45306</v>
      </c>
      <c r="T7" t="s">
        <v>1192</v>
      </c>
      <c r="V7" t="s">
        <v>1193</v>
      </c>
      <c r="X7" t="s">
        <v>1023</v>
      </c>
      <c r="Z7" t="s">
        <v>1194</v>
      </c>
    </row>
    <row r="8" spans="2:28" x14ac:dyDescent="0.25">
      <c r="J8" t="s">
        <v>31</v>
      </c>
      <c r="L8" t="s">
        <v>1195</v>
      </c>
      <c r="N8" t="s">
        <v>183</v>
      </c>
      <c r="P8" s="3">
        <v>45488</v>
      </c>
      <c r="T8" t="s">
        <v>1196</v>
      </c>
      <c r="V8" t="s">
        <v>1197</v>
      </c>
      <c r="Z8" t="s">
        <v>1198</v>
      </c>
    </row>
    <row r="9" spans="2:28" x14ac:dyDescent="0.25">
      <c r="J9" t="s">
        <v>32</v>
      </c>
      <c r="L9" t="s">
        <v>431</v>
      </c>
      <c r="N9" t="s">
        <v>1199</v>
      </c>
      <c r="P9" s="3">
        <v>45672</v>
      </c>
      <c r="T9" t="s">
        <v>1200</v>
      </c>
      <c r="V9" t="s">
        <v>1201</v>
      </c>
      <c r="Z9" t="s">
        <v>1202</v>
      </c>
    </row>
    <row r="10" spans="2:28" x14ac:dyDescent="0.25">
      <c r="N10" t="s">
        <v>487</v>
      </c>
      <c r="P10" s="3">
        <v>45853</v>
      </c>
      <c r="T10" t="s">
        <v>1203</v>
      </c>
      <c r="Z10" t="s">
        <v>1204</v>
      </c>
    </row>
    <row r="11" spans="2:28" x14ac:dyDescent="0.25">
      <c r="N11" t="s">
        <v>1205</v>
      </c>
      <c r="P11" s="3">
        <v>46037</v>
      </c>
      <c r="T11" t="s">
        <v>1206</v>
      </c>
      <c r="Z11" t="s">
        <v>1207</v>
      </c>
    </row>
    <row r="12" spans="2:28" x14ac:dyDescent="0.25">
      <c r="N12" t="s">
        <v>139</v>
      </c>
      <c r="P12" s="3">
        <v>46218</v>
      </c>
      <c r="T12" t="s">
        <v>459</v>
      </c>
    </row>
    <row r="13" spans="2:28" x14ac:dyDescent="0.25">
      <c r="N13" t="s">
        <v>861</v>
      </c>
    </row>
    <row r="14" spans="2:28" x14ac:dyDescent="0.25">
      <c r="N14" t="s">
        <v>888</v>
      </c>
    </row>
    <row r="15" spans="2:28" x14ac:dyDescent="0.25">
      <c r="N15" t="s">
        <v>759</v>
      </c>
    </row>
    <row r="16" spans="2:28" x14ac:dyDescent="0.25">
      <c r="N16" t="s">
        <v>162</v>
      </c>
    </row>
    <row r="19" spans="14:14" x14ac:dyDescent="0.25">
      <c r="N19" s="9" t="s">
        <v>1208</v>
      </c>
    </row>
  </sheetData>
  <sortState xmlns:xlrd2="http://schemas.microsoft.com/office/spreadsheetml/2017/richdata2" ref="T3:T12">
    <sortCondition ref="T12"/>
  </sortState>
  <pageMargins left="0.7" right="0.7" top="0.75" bottom="0.75" header="0.3" footer="0.3"/>
  <pageSetup orientation="portrait" horizontalDpi="1200" verticalDpi="1200"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E0E68-906C-42E7-A606-489E3B114A73}">
  <sheetPr codeName="Sheet5"/>
  <dimension ref="B2:B19"/>
  <sheetViews>
    <sheetView workbookViewId="0">
      <selection activeCell="K27" sqref="K27"/>
    </sheetView>
  </sheetViews>
  <sheetFormatPr defaultColWidth="8.85546875" defaultRowHeight="15" x14ac:dyDescent="0.25"/>
  <sheetData>
    <row r="2" spans="2:2" x14ac:dyDescent="0.25">
      <c r="B2" t="s">
        <v>937</v>
      </c>
    </row>
    <row r="3" spans="2:2" x14ac:dyDescent="0.25">
      <c r="B3" t="s">
        <v>90</v>
      </c>
    </row>
    <row r="4" spans="2:2" x14ac:dyDescent="0.25">
      <c r="B4" t="s">
        <v>91</v>
      </c>
    </row>
    <row r="5" spans="2:2" x14ac:dyDescent="0.25">
      <c r="B5" t="s">
        <v>92</v>
      </c>
    </row>
    <row r="6" spans="2:2" x14ac:dyDescent="0.25">
      <c r="B6" t="s">
        <v>74</v>
      </c>
    </row>
    <row r="7" spans="2:2" x14ac:dyDescent="0.25">
      <c r="B7" t="s">
        <v>939</v>
      </c>
    </row>
    <row r="8" spans="2:2" x14ac:dyDescent="0.25">
      <c r="B8" t="s">
        <v>13</v>
      </c>
    </row>
    <row r="9" spans="2:2" x14ac:dyDescent="0.25">
      <c r="B9" t="s">
        <v>95</v>
      </c>
    </row>
    <row r="10" spans="2:2" x14ac:dyDescent="0.25">
      <c r="B10" t="s">
        <v>240</v>
      </c>
    </row>
    <row r="11" spans="2:2" x14ac:dyDescent="0.25">
      <c r="B11" t="s">
        <v>241</v>
      </c>
    </row>
    <row r="12" spans="2:2" x14ac:dyDescent="0.25">
      <c r="B12" t="s">
        <v>320</v>
      </c>
    </row>
    <row r="13" spans="2:2" x14ac:dyDescent="0.25">
      <c r="B13" t="s">
        <v>99</v>
      </c>
    </row>
    <row r="14" spans="2:2" x14ac:dyDescent="0.25">
      <c r="B14" t="s">
        <v>285</v>
      </c>
    </row>
    <row r="15" spans="2:2" x14ac:dyDescent="0.25">
      <c r="B15" t="s">
        <v>929</v>
      </c>
    </row>
    <row r="16" spans="2:2" x14ac:dyDescent="0.25">
      <c r="B16" t="s">
        <v>938</v>
      </c>
    </row>
    <row r="17" spans="2:2" x14ac:dyDescent="0.25">
      <c r="B17" t="s">
        <v>98</v>
      </c>
    </row>
    <row r="18" spans="2:2" x14ac:dyDescent="0.25">
      <c r="B18" t="s">
        <v>358</v>
      </c>
    </row>
    <row r="19" spans="2:2" x14ac:dyDescent="0.25">
      <c r="B19" t="s">
        <v>933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_rels/item31.xml.rels><?xml version="1.0" encoding="UTF-8" standalone="yes"?>
<Relationships xmlns="http://schemas.openxmlformats.org/package/2006/relationships"><Relationship Id="rId1" Type="http://schemas.openxmlformats.org/officeDocument/2006/relationships/customXmlProps" Target="itemProps31.xml"/></Relationships>
</file>

<file path=customXml/_rels/item32.xml.rels><?xml version="1.0" encoding="UTF-8" standalone="yes"?>
<Relationships xmlns="http://schemas.openxmlformats.org/package/2006/relationships"><Relationship Id="rId1" Type="http://schemas.openxmlformats.org/officeDocument/2006/relationships/customXmlProps" Target="itemProps32.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fdc72a8f5127e5402459ddf60579b4c5">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403a7bba688b37b8cd23279a8e72e85b"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dexed="true"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3.xml>��
</file>

<file path=customXml/item14.xml>��
</file>

<file path=customXml/item15.xml><?xml version="1.0" encoding="utf-8"?>
<p:properties xmlns:p="http://schemas.microsoft.com/office/2006/metadata/properties" xmlns:xsi="http://www.w3.org/2001/XMLSchema-instance" xmlns:pc="http://schemas.microsoft.com/office/infopath/2007/PartnerControls">
  <documentManagement>
    <OfficeCountry xmlns="d9cf0e28-81d2-4dc7-8b10-820d80ed680d">B0518 - Panama - Panama City</OfficeCountry>
    <DocumentStatus xmlns="d9cf0e28-81d2-4dc7-8b10-820d80ed680d">Approved</DocumentStatus>
    <DocCoverageEndDate xmlns="d9cf0e28-81d2-4dc7-8b10-820d80ed680d">2027-06-30T04:00:00+00:00</DocCoverageEndDate>
    <TaxCatchAll xmlns="e91d5986-7c29-4ed1-8a54-b8fb378ed474" xsi:nil="true"/>
    <EventDate xmlns="d9cf0e28-81d2-4dc7-8b10-820d80ed680d" xsi:nil="true"/>
    <ProjectDocumentTypes xmlns="d9cf0e28-81d2-4dc7-8b10-820d80ed680d" xsi:nil="true"/>
    <FunctionalArea xmlns="d9cf0e28-81d2-4dc7-8b10-820d80ed680d">Programme and Project</FunctionalArea>
    <FileNameDescription xmlns="d9cf0e28-81d2-4dc7-8b10-820d80ed680d">Informe de Progreso </FileNameDescription>
    <ProjectNumber xmlns="d9cf0e28-81d2-4dc7-8b10-820d80ed680d">01004591</ProjectNumber>
    <DocumentType xmlns="d9cf0e28-81d2-4dc7-8b10-820d80ed680d">Progress Report</DocumentType>
    <Language xmlns="d9cf0e28-81d2-4dc7-8b10-820d80ed680d">English</Language>
    <AuthorName xmlns="d9cf0e28-81d2-4dc7-8b10-820d80ed680d">UNDP</AuthorName>
    <DocumentCategory xmlns="d9cf0e28-81d2-4dc7-8b10-820d80ed680d">Project</DocumentCategory>
    <OperatingUnit xmlns="d9cf0e28-81d2-4dc7-8b10-820d80ed680d">UNDP-PAN</OperatingUnit>
    <lcf76f155ced4ddcb4097134ff3c332f xmlns="d9cf0e28-81d2-4dc7-8b10-820d80ed680d">
      <Terms xmlns="http://schemas.microsoft.com/office/infopath/2007/PartnerControls"/>
    </lcf76f155ced4ddcb4097134ff3c332f>
    <FocusArea xmlns="d9cf0e28-81d2-4dc7-8b10-820d80ed680d">Environment and Energy</FocusArea>
    <DocCoverageStartDate xmlns="d9cf0e28-81d2-4dc7-8b10-820d80ed680d">2026-01-01T05:00:00+00:00</DocCoverageStartDate>
    <FileClassificationMode xmlns="d9cf0e28-81d2-4dc7-8b10-820d80ed680d">Public</FileClassificationMode>
    <OutputNumber xmlns="d9cf0e28-81d2-4dc7-8b10-820d80ed680d" xsi:nil="true"/>
  </documentManagement>
</p:properties>
</file>

<file path=customXml/item16.xml>��
</file>

<file path=customXml/item17.xml>��
</file>

<file path=customXml/item18.xml>��
</file>

<file path=customXml/item19.xml>��
</file>

<file path=customXml/item20.xml>��
</file>

<file path=customXml/item21.xml><?xml version="1.0" encoding="utf-8"?>
<?mso-contentType ?>
<FormTemplates xmlns="http://schemas.microsoft.com/sharepoint/v3/contenttype/forms">
  <Display>DocumentLibraryForm</Display>
  <Edit>DocumentLibraryForm</Edit>
  <New>DocumentLibraryForm</New>
</FormTemplates>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31.xml>��
</file>

<file path=customXml/item32.xml>��
</file>

<file path=customXml/itemProps1.xml><?xml version="1.0" encoding="utf-8"?>
<ds:datastoreItem xmlns:ds="http://schemas.openxmlformats.org/officeDocument/2006/customXml" ds:itemID="{90A68A19-95C6-4A59-B6EF-15DBD65AA67C}">
  <ds:schemaRefs>
    <ds:schemaRef ds:uri="http://schemas.microsoft.com/DataMashup"/>
  </ds:schemaRefs>
</ds:datastoreItem>
</file>

<file path=customXml/itemProps2.xml><?xml version="1.0" encoding="utf-8"?>
<ds:datastoreItem xmlns:ds="http://schemas.openxmlformats.org/officeDocument/2006/customXml" ds:itemID="{C2066BFB-D7E1-4F3E-A60F-3AC0299EB823}">
  <ds:schemaRefs>
    <ds:schemaRef ds:uri="http://gemini/pivotcustomization/LinkedTableUpdateMode"/>
  </ds:schemaRefs>
</ds:datastoreItem>
</file>

<file path=customXml/itemProps3.xml><?xml version="1.0" encoding="utf-8"?>
<ds:datastoreItem xmlns:ds="http://schemas.openxmlformats.org/officeDocument/2006/customXml" ds:itemID="{8C8514B4-389C-4260-A4CB-801DB8402A43}">
  <ds:schemaRefs>
    <ds:schemaRef ds:uri="http://gemini/pivotcustomization/ShowHidden"/>
  </ds:schemaRefs>
</ds:datastoreItem>
</file>

<file path=customXml/itemProps4.xml><?xml version="1.0" encoding="utf-8"?>
<ds:datastoreItem xmlns:ds="http://schemas.openxmlformats.org/officeDocument/2006/customXml" ds:itemID="{823198D7-B9BD-4279-8E11-D56F7AAB899E}">
  <ds:schemaRefs>
    <ds:schemaRef ds:uri="http://gemini/pivotcustomization/TableXML_Outcomes_fc697ceb-7788-43cd-b583-811a9b257e9c"/>
  </ds:schemaRefs>
</ds:datastoreItem>
</file>

<file path=customXml/itemProps5.xml><?xml version="1.0" encoding="utf-8"?>
<ds:datastoreItem xmlns:ds="http://schemas.openxmlformats.org/officeDocument/2006/customXml" ds:itemID="{BA816823-E503-42C2-AF54-64AB82CFD609}">
  <ds:schemaRefs>
    <ds:schemaRef ds:uri="http://gemini/pivotcustomization/TableXML_Expenditures_373b54cf-4ae6-4e94-a5b3-8c284666af21"/>
  </ds:schemaRefs>
</ds:datastoreItem>
</file>

<file path=customXml/itemProps6.xml><?xml version="1.0" encoding="utf-8"?>
<ds:datastoreItem xmlns:ds="http://schemas.openxmlformats.org/officeDocument/2006/customXml" ds:itemID="{C3CFC3BF-1D6C-41FA-A99E-32744DEF1489}">
  <ds:schemaRefs>
    <ds:schemaRef ds:uri="http://gemini/pivotcustomization/ManualCalcMode"/>
  </ds:schemaRefs>
</ds:datastoreItem>
</file>

<file path=customXml/itemProps7.xml><?xml version="1.0" encoding="utf-8"?>
<ds:datastoreItem xmlns:ds="http://schemas.openxmlformats.org/officeDocument/2006/customXml" ds:itemID="{95F5DCA3-C00B-4B20-9CF8-602C69F6AF37}">
  <ds:schemaRefs>
    <ds:schemaRef ds:uri="http://gemini/pivotcustomization/IsSandboxEmbedded"/>
  </ds:schemaRefs>
</ds:datastoreItem>
</file>

<file path=customXml/itemProps8.xml><?xml version="1.0" encoding="utf-8"?>
<ds:datastoreItem xmlns:ds="http://schemas.openxmlformats.org/officeDocument/2006/customXml" ds:itemID="{CE12A6C2-31CF-4341-B54A-4EBBDAD4E1A0}">
  <ds:schemaRefs>
    <ds:schemaRef ds:uri="http://gemini/pivotcustomization/SandboxNonEmpty"/>
  </ds:schemaRefs>
</ds:datastoreItem>
</file>

<file path=customXml/itemProps9.xml><?xml version="1.0" encoding="utf-8"?>
<ds:datastoreItem xmlns:ds="http://schemas.openxmlformats.org/officeDocument/2006/customXml" ds:itemID="{B72CB2BE-EBF3-452F-A1AA-D7A1861DFB2A}">
  <ds:schemaRefs>
    <ds:schemaRef ds:uri="http://gemini/pivotcustomization/ClientWindowXML"/>
  </ds:schemaRefs>
</ds:datastoreItem>
</file>

<file path=customXml/itemProps10.xml><?xml version="1.0" encoding="utf-8"?>
<ds:datastoreItem xmlns:ds="http://schemas.openxmlformats.org/officeDocument/2006/customXml" ds:itemID="{75715A30-DC8A-4F17-8AE1-2C2B2072212A}">
  <ds:schemaRefs>
    <ds:schemaRef ds:uri="http://gemini/pivotcustomization/PowerPivotVersion"/>
  </ds:schemaRefs>
</ds:datastoreItem>
</file>

<file path=customXml/itemProps11.xml><?xml version="1.0" encoding="utf-8"?>
<ds:datastoreItem xmlns:ds="http://schemas.openxmlformats.org/officeDocument/2006/customXml" ds:itemID="{FFCE60FC-11B6-46CA-A544-0C94AE63E1DE}">
  <ds:schemaRefs>
    <ds:schemaRef ds:uri="http://gemini/pivotcustomization/FormulaBarState"/>
  </ds:schemaRefs>
</ds:datastoreItem>
</file>

<file path=customXml/itemProps12.xml><?xml version="1.0" encoding="utf-8"?>
<ds:datastoreItem xmlns:ds="http://schemas.openxmlformats.org/officeDocument/2006/customXml" ds:itemID="{686D1861-4FD4-40E5-BB18-C11091F67D98}"/>
</file>

<file path=customXml/itemProps13.xml><?xml version="1.0" encoding="utf-8"?>
<ds:datastoreItem xmlns:ds="http://schemas.openxmlformats.org/officeDocument/2006/customXml" ds:itemID="{47859D56-02D4-45C8-BC27-57AABD1B81BF}">
  <ds:schemaRefs>
    <ds:schemaRef ds:uri="http://gemini/pivotcustomization/MeasureGridState"/>
  </ds:schemaRefs>
</ds:datastoreItem>
</file>

<file path=customXml/itemProps14.xml><?xml version="1.0" encoding="utf-8"?>
<ds:datastoreItem xmlns:ds="http://schemas.openxmlformats.org/officeDocument/2006/customXml" ds:itemID="{C45C5054-FA84-43B3-A98E-5D0F2B14CF2A}">
  <ds:schemaRefs>
    <ds:schemaRef ds:uri="http://gemini/pivotcustomization/RelationshipAutoDetectionEnabled"/>
  </ds:schemaRefs>
</ds:datastoreItem>
</file>

<file path=customXml/itemProps15.xml><?xml version="1.0" encoding="utf-8"?>
<ds:datastoreItem xmlns:ds="http://schemas.openxmlformats.org/officeDocument/2006/customXml" ds:itemID="{4AFED78D-6CB2-4886-B88D-28EDB2123976}">
  <ds:schemaRefs>
    <ds:schemaRef ds:uri="http://schemas.microsoft.com/office/2006/metadata/properties"/>
    <ds:schemaRef ds:uri="http://schemas.microsoft.com/office/infopath/2007/PartnerControls"/>
    <ds:schemaRef ds:uri="ed7e80fb-e704-4099-a469-3b467587a5e3"/>
  </ds:schemaRefs>
</ds:datastoreItem>
</file>

<file path=customXml/itemProps16.xml><?xml version="1.0" encoding="utf-8"?>
<ds:datastoreItem xmlns:ds="http://schemas.openxmlformats.org/officeDocument/2006/customXml" ds:itemID="{C8A010CC-794B-4AD1-BD80-3522CC38A49F}">
  <ds:schemaRefs>
    <ds:schemaRef ds:uri="http://gemini/pivotcustomization/TableXML_QUERYActivities_45b3f80e-0715-40b3-921e-faad7dd8f45a"/>
  </ds:schemaRefs>
</ds:datastoreItem>
</file>

<file path=customXml/itemProps17.xml><?xml version="1.0" encoding="utf-8"?>
<ds:datastoreItem xmlns:ds="http://schemas.openxmlformats.org/officeDocument/2006/customXml" ds:itemID="{7B2C4279-1EC4-455E-8ACB-B0463745CF5E}">
  <ds:schemaRefs>
    <ds:schemaRef ds:uri="http://gemini/pivotcustomization/TableXML_Outputs2_d70ba620-8115-42b9-b850-c25488352962"/>
  </ds:schemaRefs>
</ds:datastoreItem>
</file>

<file path=customXml/itemProps18.xml><?xml version="1.0" encoding="utf-8"?>
<ds:datastoreItem xmlns:ds="http://schemas.openxmlformats.org/officeDocument/2006/customXml" ds:itemID="{8A114EF5-B0D3-4CEE-A147-6FBA4114C0F9}">
  <ds:schemaRefs>
    <ds:schemaRef ds:uri="http://gemini/pivotcustomization/TableXML_ToExportExpenditures_2cf50429-c06b-4f49-b155-5e0e6b732f6b"/>
  </ds:schemaRefs>
</ds:datastoreItem>
</file>

<file path=customXml/itemProps19.xml><?xml version="1.0" encoding="utf-8"?>
<ds:datastoreItem xmlns:ds="http://schemas.openxmlformats.org/officeDocument/2006/customXml" ds:itemID="{D01CEC21-9539-43B1-8D9F-B11A4DEE59B6}">
  <ds:schemaRefs>
    <ds:schemaRef ds:uri="http://gemini/pivotcustomization/TableXML_Implementers_4aabf31c-e648-4d20-8548-e1ebe35c9327"/>
  </ds:schemaRefs>
</ds:datastoreItem>
</file>

<file path=customXml/itemProps20.xml><?xml version="1.0" encoding="utf-8"?>
<ds:datastoreItem xmlns:ds="http://schemas.openxmlformats.org/officeDocument/2006/customXml" ds:itemID="{3B1DA3D1-6F37-4595-9C8E-AD85F31BBE06}">
  <ds:schemaRefs>
    <ds:schemaRef ds:uri="http://gemini/pivotcustomization/TableXML_Implementers_800a39a4-261e-4a92-b758-625c27bc8670"/>
  </ds:schemaRefs>
</ds:datastoreItem>
</file>

<file path=customXml/itemProps21.xml><?xml version="1.0" encoding="utf-8"?>
<ds:datastoreItem xmlns:ds="http://schemas.openxmlformats.org/officeDocument/2006/customXml" ds:itemID="{45DC9E16-FB25-4A09-9758-1D05F1531C3B}">
  <ds:schemaRefs>
    <ds:schemaRef ds:uri="http://schemas.microsoft.com/sharepoint/v3/contenttype/forms"/>
  </ds:schemaRefs>
</ds:datastoreItem>
</file>

<file path=customXml/itemProps22.xml><?xml version="1.0" encoding="utf-8"?>
<ds:datastoreItem xmlns:ds="http://schemas.openxmlformats.org/officeDocument/2006/customXml" ds:itemID="{CE179A2D-5611-4235-A751-0DD58BCBF678}">
  <ds:schemaRefs>
    <ds:schemaRef ds:uri="http://gemini/pivotcustomization/TableXML_ForNarrative_5eb49737-da19-4b7b-bb75-dac57e76df9d"/>
  </ds:schemaRefs>
</ds:datastoreItem>
</file>

<file path=customXml/itemProps23.xml><?xml version="1.0" encoding="utf-8"?>
<ds:datastoreItem xmlns:ds="http://schemas.openxmlformats.org/officeDocument/2006/customXml" ds:itemID="{9BD653FA-95D3-4EB3-B5AD-424BBE3658DB}">
  <ds:schemaRefs>
    <ds:schemaRef ds:uri="http://gemini/pivotcustomization/ShowImplicitMeasures"/>
  </ds:schemaRefs>
</ds:datastoreItem>
</file>

<file path=customXml/itemProps24.xml><?xml version="1.0" encoding="utf-8"?>
<ds:datastoreItem xmlns:ds="http://schemas.openxmlformats.org/officeDocument/2006/customXml" ds:itemID="{ACFFD50D-A069-455E-9A49-0671C9C0EBC6}">
  <ds:schemaRefs>
    <ds:schemaRef ds:uri="http://gemini/pivotcustomization/TableXML_ImplementersForSlicer_1d4087ef-b963-4d6a-938d-335de059f584"/>
  </ds:schemaRefs>
</ds:datastoreItem>
</file>

<file path=customXml/itemProps25.xml><?xml version="1.0" encoding="utf-8"?>
<ds:datastoreItem xmlns:ds="http://schemas.openxmlformats.org/officeDocument/2006/customXml" ds:itemID="{54F10C9F-C202-44BB-974A-21565FDE3DFB}">
  <ds:schemaRefs>
    <ds:schemaRef ds:uri="http://gemini/pivotcustomization/TableXML_QUERYOutputs_d9f6f387-c72e-46ae-ac00-2f40960cbf6c"/>
  </ds:schemaRefs>
</ds:datastoreItem>
</file>

<file path=customXml/itemProps26.xml><?xml version="1.0" encoding="utf-8"?>
<ds:datastoreItem xmlns:ds="http://schemas.openxmlformats.org/officeDocument/2006/customXml" ds:itemID="{6F386F63-DE3A-4BE1-B88C-B047841CC611}">
  <ds:schemaRefs>
    <ds:schemaRef ds:uri="http://gemini/pivotcustomization/TableOrder"/>
  </ds:schemaRefs>
</ds:datastoreItem>
</file>

<file path=customXml/itemProps27.xml><?xml version="1.0" encoding="utf-8"?>
<ds:datastoreItem xmlns:ds="http://schemas.openxmlformats.org/officeDocument/2006/customXml" ds:itemID="{6D039D73-71CE-4D35-B75A-8D8C02336848}">
  <ds:schemaRefs>
    <ds:schemaRef ds:uri="http://gemini/pivotcustomization/TableXML_Implementation Plans_273b068c-02a8-4493-9e39-8f5174c8637a"/>
  </ds:schemaRefs>
</ds:datastoreItem>
</file>

<file path=customXml/itemProps28.xml><?xml version="1.0" encoding="utf-8"?>
<ds:datastoreItem xmlns:ds="http://schemas.openxmlformats.org/officeDocument/2006/customXml" ds:itemID="{6EE021FC-F6D4-4CA1-9B45-539B0E200161}">
  <ds:schemaRefs>
    <ds:schemaRef ds:uri="http://gemini/pivotcustomization/TableXML_Implementers_9c951324-db91-44cf-acd6-257a2ddae75c"/>
  </ds:schemaRefs>
</ds:datastoreItem>
</file>

<file path=customXml/itemProps29.xml><?xml version="1.0" encoding="utf-8"?>
<ds:datastoreItem xmlns:ds="http://schemas.openxmlformats.org/officeDocument/2006/customXml" ds:itemID="{26693853-B951-4B34-B10D-77F777512F6F}">
  <ds:schemaRefs>
    <ds:schemaRef ds:uri="http://gemini/pivotcustomization/ErrorCache"/>
  </ds:schemaRefs>
</ds:datastoreItem>
</file>

<file path=customXml/itemProps30.xml><?xml version="1.0" encoding="utf-8"?>
<ds:datastoreItem xmlns:ds="http://schemas.openxmlformats.org/officeDocument/2006/customXml" ds:itemID="{C15166DC-15E7-47FB-BAA2-D751E9C962AA}">
  <ds:schemaRefs>
    <ds:schemaRef ds:uri="http://gemini/pivotcustomization/TableXML_Budget_3565af58-5a9b-4650-9afc-c602684ce188"/>
  </ds:schemaRefs>
</ds:datastoreItem>
</file>

<file path=customXml/itemProps31.xml><?xml version="1.0" encoding="utf-8"?>
<ds:datastoreItem xmlns:ds="http://schemas.openxmlformats.org/officeDocument/2006/customXml" ds:itemID="{6DC3CF46-AAA4-4A6F-AFC5-32847DD793E1}">
  <ds:schemaRefs>
    <ds:schemaRef ds:uri="http://gemini/pivotcustomization/TableWidget"/>
  </ds:schemaRefs>
</ds:datastoreItem>
</file>

<file path=customXml/itemProps32.xml><?xml version="1.0" encoding="utf-8"?>
<ds:datastoreItem xmlns:ds="http://schemas.openxmlformats.org/officeDocument/2006/customXml" ds:itemID="{C0952713-BF84-422A-94CD-6721F517EB63}">
  <ds:schemaRefs>
    <ds:schemaRef ds:uri="http://gemini/pivotcustomization/Diagra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24</vt:i4>
      </vt:variant>
    </vt:vector>
  </HeadingPairs>
  <TitlesOfParts>
    <vt:vector size="32" baseType="lpstr">
      <vt:lpstr>Dashboard</vt:lpstr>
      <vt:lpstr>1.Signature page</vt:lpstr>
      <vt:lpstr>2. Narrative</vt:lpstr>
      <vt:lpstr>3. Expenditures</vt:lpstr>
      <vt:lpstr>4. Outputs</vt:lpstr>
      <vt:lpstr>5. Outcomes</vt:lpstr>
      <vt:lpstr>Paste Implementation Plan here</vt:lpstr>
      <vt:lpstr>INT-Pivots</vt:lpstr>
      <vt:lpstr>'4. Outputs'!Activity_status</vt:lpstr>
      <vt:lpstr>'5. Outcomes'!Activity_status</vt:lpstr>
      <vt:lpstr>Activity_status</vt:lpstr>
      <vt:lpstr>'2. Narrative'!Indicators_detail</vt:lpstr>
      <vt:lpstr>'4. Outputs'!Indicators_detail</vt:lpstr>
      <vt:lpstr>'5. Outcomes'!Indicators_detail</vt:lpstr>
      <vt:lpstr>Dashboard!Indicators_detail</vt:lpstr>
      <vt:lpstr>Indicators_detail</vt:lpstr>
      <vt:lpstr>'2. Narrative'!IndicatorsDetail</vt:lpstr>
      <vt:lpstr>'4. Outputs'!IndicatorsDetail</vt:lpstr>
      <vt:lpstr>'5. Outcomes'!IndicatorsDetail</vt:lpstr>
      <vt:lpstr>Dashboard!IndicatorsDetail</vt:lpstr>
      <vt:lpstr>IndicatorsDetail</vt:lpstr>
      <vt:lpstr>Objective_status</vt:lpstr>
      <vt:lpstr>'4. Outputs'!Output_status</vt:lpstr>
      <vt:lpstr>'5. Outcomes'!Output_status</vt:lpstr>
      <vt:lpstr>Output_status</vt:lpstr>
      <vt:lpstr>'1.Signature page'!Print_Area</vt:lpstr>
      <vt:lpstr>'2. Narrative'!Print_Area</vt:lpstr>
      <vt:lpstr>'3. Expenditures'!Print_Area</vt:lpstr>
      <vt:lpstr>Dashboard!Print_Area</vt:lpstr>
      <vt:lpstr>test</vt:lpstr>
      <vt:lpstr>test1</vt:lpstr>
      <vt:lpstr>test2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Informe de Progreso </dc:title>
  <dc:subject/>
  <dc:creator>Carrie Dodds</dc:creator>
  <cp:keywords/>
  <dc:description/>
  <cp:lastModifiedBy>Jose De Gracia</cp:lastModifiedBy>
  <cp:revision/>
  <dcterms:created xsi:type="dcterms:W3CDTF">2021-07-06T15:56:31Z</dcterms:created>
  <dcterms:modified xsi:type="dcterms:W3CDTF">2026-07-06T14:24:54Z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MediaServiceImageTags">
    <vt:lpwstr/>
  </property>
</Properties>
</file>